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 codeName="ThisWorkbook" defaultThemeVersion="124226"/>
  <workbookProtection workbookPassword="CC68" lockStructure="1"/>
  <bookViews>
    <workbookView showSheetTabs="0" xWindow="-15" yWindow="225" windowWidth="20520" windowHeight="3825" firstSheet="8"/>
  </bookViews>
  <sheets>
    <sheet name="Dashboard" sheetId="11" r:id="rId1"/>
    <sheet name="Team Standing" sheetId="13" r:id="rId2"/>
    <sheet name="Drivers Standing" sheetId="1" r:id="rId3"/>
    <sheet name="Team and Driver" sheetId="8" r:id="rId4"/>
    <sheet name="Dummy Table Standings" sheetId="9" state="hidden" r:id="rId5"/>
    <sheet name="Dummy Dashboard" sheetId="10" state="hidden" r:id="rId6"/>
    <sheet name="Race Result" sheetId="5" r:id="rId7"/>
    <sheet name="Race Result (2)" sheetId="34" r:id="rId8"/>
    <sheet name="Race Result (3)" sheetId="35" r:id="rId9"/>
    <sheet name="Race Result (4)" sheetId="36" r:id="rId10"/>
    <sheet name="Race Result (5)" sheetId="37" r:id="rId11"/>
    <sheet name="Race Result (6)" sheetId="38" r:id="rId12"/>
    <sheet name="Race Result (7)" sheetId="39" r:id="rId13"/>
    <sheet name="Race Result (8)" sheetId="40" r:id="rId14"/>
    <sheet name="Race Result (9)" sheetId="41" r:id="rId15"/>
    <sheet name="Race Result (10)" sheetId="42" r:id="rId16"/>
    <sheet name="Race Result (11)" sheetId="43" r:id="rId17"/>
    <sheet name="Race Result (12)" sheetId="44" r:id="rId18"/>
    <sheet name="Race Result (13)" sheetId="45" r:id="rId19"/>
    <sheet name="Race Result (14)" sheetId="46" r:id="rId20"/>
    <sheet name="Race Result (15)" sheetId="47" r:id="rId21"/>
    <sheet name="Race Result (16)" sheetId="48" r:id="rId22"/>
    <sheet name="Race Result (17)" sheetId="49" r:id="rId23"/>
    <sheet name="Race Result (18)" sheetId="50" r:id="rId24"/>
  </sheets>
  <definedNames>
    <definedName name="Driver">OFFSET('Team and Driver'!$H$7,0,0,COUNTA('Team and Driver'!$H$7:$H$36,"&gt;=0")-1,1)</definedName>
    <definedName name="Drivers">OFFSET('Dummy Dashboard'!$B$4,0,0,COUNTA('Dummy Dashboard'!$B$4:$B$13,"&gt;=0"),1)</definedName>
    <definedName name="_xlnm.Print_Area" localSheetId="0">Dashboard!$B$2:$Y$25</definedName>
    <definedName name="_xlnm.Print_Area" localSheetId="2">'Team Standing'!$G$6:$AD$22</definedName>
    <definedName name="_xlnm.Print_Area" localSheetId="6">'Race Result'!$B$2:$U$25</definedName>
    <definedName name="_xlnm.Print_Area" localSheetId="15">'Race Result (10)'!$B$2:$U$25</definedName>
    <definedName name="_xlnm.Print_Area" localSheetId="16">'Race Result (11)'!$B$2:$U$25</definedName>
    <definedName name="_xlnm.Print_Area" localSheetId="17">'Race Result (12)'!$B$2:$U$25</definedName>
    <definedName name="_xlnm.Print_Area" localSheetId="18">'Race Result (13)'!$B$2:$U$25</definedName>
    <definedName name="_xlnm.Print_Area" localSheetId="19">'Race Result (14)'!$B$2:$U$25</definedName>
    <definedName name="_xlnm.Print_Area" localSheetId="20">'Race Result (15)'!$B$2:$U$25</definedName>
    <definedName name="_xlnm.Print_Area" localSheetId="21">'Race Result (16)'!$B$2:$U$25</definedName>
    <definedName name="_xlnm.Print_Area" localSheetId="22">'Race Result (17)'!$B$2:$U$25</definedName>
    <definedName name="_xlnm.Print_Area" localSheetId="23">'Race Result (18)'!$B$2:$U$25</definedName>
    <definedName name="_xlnm.Print_Area" localSheetId="7">'Race Result (2)'!$B$2:$U$25</definedName>
    <definedName name="_xlnm.Print_Area" localSheetId="8">'Race Result (3)'!$B$2:$U$25</definedName>
    <definedName name="_xlnm.Print_Area" localSheetId="9">'Race Result (4)'!$B$2:$U$25</definedName>
    <definedName name="_xlnm.Print_Area" localSheetId="10">'Race Result (5)'!$B$2:$U$25</definedName>
    <definedName name="_xlnm.Print_Area" localSheetId="11">'Race Result (6)'!$B$2:$U$25</definedName>
    <definedName name="_xlnm.Print_Area" localSheetId="12">'Race Result (7)'!$B$2:$U$25</definedName>
    <definedName name="_xlnm.Print_Area" localSheetId="13">'Race Result (8)'!$B$2:$U$25</definedName>
    <definedName name="_xlnm.Print_Area" localSheetId="14">'Race Result (9)'!$B$2:$U$25</definedName>
    <definedName name="_xlnm.Print_Area" localSheetId="3">'Team and Driver'!$B$2:$P$36</definedName>
    <definedName name="_xlnm.Print_Area" localSheetId="1">'Drivers Standing'!$G$7:$AG$37</definedName>
  </definedNames>
  <calcPr calcId="145621"/>
</workbook>
</file>

<file path=xl/calcChain.xml><?xml version="1.0" encoding="utf-8"?>
<calcChain xmlns="http://schemas.openxmlformats.org/spreadsheetml/2006/main">
  <c r="E5" i="11" l="1"/>
  <c r="AC17" i="10" l="1"/>
  <c r="AB17" i="10"/>
  <c r="AA17" i="10"/>
  <c r="Z17" i="10"/>
  <c r="Y17" i="10"/>
  <c r="X17" i="10"/>
  <c r="W17" i="10"/>
  <c r="V17" i="10"/>
  <c r="U17" i="10"/>
  <c r="T17" i="10"/>
  <c r="S17" i="10"/>
  <c r="R17" i="10"/>
  <c r="Q17" i="10"/>
  <c r="O17" i="10"/>
  <c r="N17" i="10"/>
  <c r="M17" i="10"/>
  <c r="L17" i="10"/>
  <c r="K17" i="10"/>
  <c r="J17" i="10"/>
  <c r="I17" i="10"/>
  <c r="H17" i="10"/>
  <c r="G17" i="10"/>
  <c r="F17" i="10"/>
  <c r="E17" i="10"/>
  <c r="D17" i="10"/>
  <c r="C17" i="10"/>
  <c r="J6" i="41" l="1"/>
  <c r="J7" i="41"/>
  <c r="J8" i="41"/>
  <c r="J9" i="41"/>
  <c r="J10" i="41"/>
  <c r="J11" i="41"/>
  <c r="J12" i="41"/>
  <c r="J13" i="41"/>
  <c r="J14" i="41"/>
  <c r="J15" i="41"/>
  <c r="J16" i="41"/>
  <c r="J17" i="41"/>
  <c r="J18" i="41"/>
  <c r="J19" i="41"/>
  <c r="J20" i="41"/>
  <c r="J23" i="41"/>
  <c r="BC63" i="9" l="1" a="1"/>
  <c r="BC63" i="9" s="1"/>
  <c r="BB63" i="9" a="1"/>
  <c r="BB63" i="9" s="1"/>
  <c r="BA63" i="9" a="1"/>
  <c r="BA63" i="9" s="1"/>
  <c r="AZ63" i="9" a="1"/>
  <c r="AZ63" i="9" s="1"/>
  <c r="AY63" i="9" a="1"/>
  <c r="AY63" i="9" s="1"/>
  <c r="AX63" i="9" a="1"/>
  <c r="AX63" i="9" s="1"/>
  <c r="AW63" i="9" a="1"/>
  <c r="AW63" i="9" s="1"/>
  <c r="AV63" i="9" a="1"/>
  <c r="AV63" i="9" s="1"/>
  <c r="AU63" i="9" a="1"/>
  <c r="AU63" i="9" s="1"/>
  <c r="AT63" i="9" a="1"/>
  <c r="AT63" i="9" s="1"/>
  <c r="AS63" i="9" a="1"/>
  <c r="AS63" i="9" s="1"/>
  <c r="AR63" i="9" a="1"/>
  <c r="AR63" i="9" s="1"/>
  <c r="AQ63" i="9" a="1"/>
  <c r="AQ63" i="9" s="1"/>
  <c r="AP63" i="9" a="1"/>
  <c r="AP63" i="9" s="1"/>
  <c r="AO63" i="9" a="1"/>
  <c r="AO63" i="9" s="1"/>
  <c r="AN63" i="9" a="1"/>
  <c r="AN63" i="9" s="1"/>
  <c r="AM63" i="9" a="1"/>
  <c r="AM63" i="9" s="1"/>
  <c r="AL63" i="9" a="1"/>
  <c r="AL63" i="9" s="1"/>
  <c r="L23" i="50"/>
  <c r="K23" i="50"/>
  <c r="J23" i="50"/>
  <c r="L20" i="50"/>
  <c r="K20" i="50"/>
  <c r="J20" i="50"/>
  <c r="L19" i="50"/>
  <c r="K19" i="50"/>
  <c r="J19" i="50"/>
  <c r="L18" i="50"/>
  <c r="K18" i="50"/>
  <c r="J18" i="50"/>
  <c r="L17" i="50"/>
  <c r="K17" i="50"/>
  <c r="J17" i="50"/>
  <c r="L16" i="50"/>
  <c r="K16" i="50"/>
  <c r="J16" i="50"/>
  <c r="L15" i="50"/>
  <c r="K15" i="50"/>
  <c r="J15" i="50"/>
  <c r="L14" i="50"/>
  <c r="K14" i="50"/>
  <c r="J14" i="50"/>
  <c r="L13" i="50"/>
  <c r="K13" i="50"/>
  <c r="J13" i="50"/>
  <c r="L12" i="50"/>
  <c r="K12" i="50"/>
  <c r="J12" i="50"/>
  <c r="L11" i="50"/>
  <c r="K11" i="50"/>
  <c r="J11" i="50"/>
  <c r="L10" i="50"/>
  <c r="K10" i="50"/>
  <c r="J10" i="50"/>
  <c r="L9" i="50"/>
  <c r="K9" i="50"/>
  <c r="J9" i="50"/>
  <c r="L8" i="50"/>
  <c r="K8" i="50"/>
  <c r="J8" i="50"/>
  <c r="L7" i="50"/>
  <c r="K7" i="50"/>
  <c r="J7" i="50"/>
  <c r="L6" i="50"/>
  <c r="K6" i="50"/>
  <c r="J6" i="50"/>
  <c r="L23" i="49"/>
  <c r="K23" i="49"/>
  <c r="J23" i="49"/>
  <c r="L20" i="49"/>
  <c r="K20" i="49"/>
  <c r="J20" i="49"/>
  <c r="L19" i="49"/>
  <c r="K19" i="49"/>
  <c r="J19" i="49"/>
  <c r="L18" i="49"/>
  <c r="K18" i="49"/>
  <c r="J18" i="49"/>
  <c r="L17" i="49"/>
  <c r="K17" i="49"/>
  <c r="J17" i="49"/>
  <c r="L16" i="49"/>
  <c r="K16" i="49"/>
  <c r="J16" i="49"/>
  <c r="L15" i="49"/>
  <c r="K15" i="49"/>
  <c r="J15" i="49"/>
  <c r="L14" i="49"/>
  <c r="K14" i="49"/>
  <c r="J14" i="49"/>
  <c r="L13" i="49"/>
  <c r="K13" i="49"/>
  <c r="J13" i="49"/>
  <c r="L12" i="49"/>
  <c r="K12" i="49"/>
  <c r="J12" i="49"/>
  <c r="L11" i="49"/>
  <c r="K11" i="49"/>
  <c r="J11" i="49"/>
  <c r="L10" i="49"/>
  <c r="K10" i="49"/>
  <c r="J10" i="49"/>
  <c r="L9" i="49"/>
  <c r="K9" i="49"/>
  <c r="J9" i="49"/>
  <c r="L8" i="49"/>
  <c r="K8" i="49"/>
  <c r="J8" i="49"/>
  <c r="L7" i="49"/>
  <c r="K7" i="49"/>
  <c r="J7" i="49"/>
  <c r="L6" i="49"/>
  <c r="K6" i="49"/>
  <c r="J6" i="49"/>
  <c r="L23" i="48"/>
  <c r="K23" i="48"/>
  <c r="J23" i="48"/>
  <c r="L20" i="48"/>
  <c r="K20" i="48"/>
  <c r="J20" i="48"/>
  <c r="L19" i="48"/>
  <c r="K19" i="48"/>
  <c r="J19" i="48"/>
  <c r="L18" i="48"/>
  <c r="K18" i="48"/>
  <c r="J18" i="48"/>
  <c r="L17" i="48"/>
  <c r="K17" i="48"/>
  <c r="J17" i="48"/>
  <c r="L16" i="48"/>
  <c r="K16" i="48"/>
  <c r="J16" i="48"/>
  <c r="L15" i="48"/>
  <c r="K15" i="48"/>
  <c r="J15" i="48"/>
  <c r="L14" i="48"/>
  <c r="K14" i="48"/>
  <c r="J14" i="48"/>
  <c r="L13" i="48"/>
  <c r="K13" i="48"/>
  <c r="J13" i="48"/>
  <c r="L12" i="48"/>
  <c r="K12" i="48"/>
  <c r="J12" i="48"/>
  <c r="L11" i="48"/>
  <c r="K11" i="48"/>
  <c r="J11" i="48"/>
  <c r="L10" i="48"/>
  <c r="K10" i="48"/>
  <c r="J10" i="48"/>
  <c r="L9" i="48"/>
  <c r="K9" i="48"/>
  <c r="J9" i="48"/>
  <c r="L8" i="48"/>
  <c r="K8" i="48"/>
  <c r="J8" i="48"/>
  <c r="L7" i="48"/>
  <c r="K7" i="48"/>
  <c r="J7" i="48"/>
  <c r="L6" i="48"/>
  <c r="K6" i="48"/>
  <c r="J6" i="48"/>
  <c r="L23" i="47"/>
  <c r="K23" i="47"/>
  <c r="J23" i="47"/>
  <c r="L20" i="47"/>
  <c r="K20" i="47"/>
  <c r="J20" i="47"/>
  <c r="L19" i="47"/>
  <c r="K19" i="47"/>
  <c r="J19" i="47"/>
  <c r="L18" i="47"/>
  <c r="K18" i="47"/>
  <c r="J18" i="47"/>
  <c r="L17" i="47"/>
  <c r="K17" i="47"/>
  <c r="J17" i="47"/>
  <c r="L16" i="47"/>
  <c r="K16" i="47"/>
  <c r="J16" i="47"/>
  <c r="L15" i="47"/>
  <c r="K15" i="47"/>
  <c r="J15" i="47"/>
  <c r="L14" i="47"/>
  <c r="K14" i="47"/>
  <c r="J14" i="47"/>
  <c r="L13" i="47"/>
  <c r="K13" i="47"/>
  <c r="J13" i="47"/>
  <c r="L12" i="47"/>
  <c r="K12" i="47"/>
  <c r="J12" i="47"/>
  <c r="L11" i="47"/>
  <c r="K11" i="47"/>
  <c r="J11" i="47"/>
  <c r="L10" i="47"/>
  <c r="K10" i="47"/>
  <c r="J10" i="47"/>
  <c r="L9" i="47"/>
  <c r="K9" i="47"/>
  <c r="J9" i="47"/>
  <c r="L8" i="47"/>
  <c r="K8" i="47"/>
  <c r="J8" i="47"/>
  <c r="L7" i="47"/>
  <c r="K7" i="47"/>
  <c r="J7" i="47"/>
  <c r="L6" i="47"/>
  <c r="K6" i="47"/>
  <c r="J6" i="47"/>
  <c r="L23" i="46"/>
  <c r="K23" i="46"/>
  <c r="J23" i="46"/>
  <c r="L20" i="46"/>
  <c r="K20" i="46"/>
  <c r="J20" i="46"/>
  <c r="L19" i="46"/>
  <c r="K19" i="46"/>
  <c r="J19" i="46"/>
  <c r="L18" i="46"/>
  <c r="K18" i="46"/>
  <c r="J18" i="46"/>
  <c r="L17" i="46"/>
  <c r="K17" i="46"/>
  <c r="J17" i="46"/>
  <c r="L16" i="46"/>
  <c r="K16" i="46"/>
  <c r="J16" i="46"/>
  <c r="L15" i="46"/>
  <c r="K15" i="46"/>
  <c r="J15" i="46"/>
  <c r="L14" i="46"/>
  <c r="K14" i="46"/>
  <c r="J14" i="46"/>
  <c r="L13" i="46"/>
  <c r="K13" i="46"/>
  <c r="J13" i="46"/>
  <c r="L12" i="46"/>
  <c r="K12" i="46"/>
  <c r="J12" i="46"/>
  <c r="L11" i="46"/>
  <c r="K11" i="46"/>
  <c r="J11" i="46"/>
  <c r="L10" i="46"/>
  <c r="K10" i="46"/>
  <c r="J10" i="46"/>
  <c r="L9" i="46"/>
  <c r="K9" i="46"/>
  <c r="J9" i="46"/>
  <c r="L8" i="46"/>
  <c r="K8" i="46"/>
  <c r="J8" i="46"/>
  <c r="L7" i="46"/>
  <c r="K7" i="46"/>
  <c r="J7" i="46"/>
  <c r="L6" i="46"/>
  <c r="K6" i="46"/>
  <c r="J6" i="46"/>
  <c r="L23" i="45"/>
  <c r="K23" i="45"/>
  <c r="J23" i="45"/>
  <c r="L20" i="45"/>
  <c r="K20" i="45"/>
  <c r="J20" i="45"/>
  <c r="L19" i="45"/>
  <c r="K19" i="45"/>
  <c r="J19" i="45"/>
  <c r="L18" i="45"/>
  <c r="K18" i="45"/>
  <c r="J18" i="45"/>
  <c r="L17" i="45"/>
  <c r="K17" i="45"/>
  <c r="J17" i="45"/>
  <c r="L16" i="45"/>
  <c r="K16" i="45"/>
  <c r="J16" i="45"/>
  <c r="L15" i="45"/>
  <c r="K15" i="45"/>
  <c r="J15" i="45"/>
  <c r="L14" i="45"/>
  <c r="K14" i="45"/>
  <c r="J14" i="45"/>
  <c r="L13" i="45"/>
  <c r="K13" i="45"/>
  <c r="J13" i="45"/>
  <c r="L12" i="45"/>
  <c r="K12" i="45"/>
  <c r="J12" i="45"/>
  <c r="L11" i="45"/>
  <c r="K11" i="45"/>
  <c r="J11" i="45"/>
  <c r="L10" i="45"/>
  <c r="K10" i="45"/>
  <c r="J10" i="45"/>
  <c r="L9" i="45"/>
  <c r="K9" i="45"/>
  <c r="J9" i="45"/>
  <c r="L8" i="45"/>
  <c r="K8" i="45"/>
  <c r="J8" i="45"/>
  <c r="L7" i="45"/>
  <c r="K7" i="45"/>
  <c r="J7" i="45"/>
  <c r="L6" i="45"/>
  <c r="K6" i="45"/>
  <c r="J6" i="45"/>
  <c r="L23" i="44"/>
  <c r="K23" i="44"/>
  <c r="J23" i="44"/>
  <c r="L20" i="44"/>
  <c r="K20" i="44"/>
  <c r="J20" i="44"/>
  <c r="L19" i="44"/>
  <c r="K19" i="44"/>
  <c r="J19" i="44"/>
  <c r="L18" i="44"/>
  <c r="K18" i="44"/>
  <c r="J18" i="44"/>
  <c r="L17" i="44"/>
  <c r="K17" i="44"/>
  <c r="J17" i="44"/>
  <c r="L16" i="44"/>
  <c r="K16" i="44"/>
  <c r="J16" i="44"/>
  <c r="L15" i="44"/>
  <c r="K15" i="44"/>
  <c r="J15" i="44"/>
  <c r="L14" i="44"/>
  <c r="K14" i="44"/>
  <c r="J14" i="44"/>
  <c r="L13" i="44"/>
  <c r="K13" i="44"/>
  <c r="J13" i="44"/>
  <c r="L12" i="44"/>
  <c r="K12" i="44"/>
  <c r="J12" i="44"/>
  <c r="L11" i="44"/>
  <c r="K11" i="44"/>
  <c r="J11" i="44"/>
  <c r="L10" i="44"/>
  <c r="K10" i="44"/>
  <c r="J10" i="44"/>
  <c r="L9" i="44"/>
  <c r="K9" i="44"/>
  <c r="J9" i="44"/>
  <c r="L8" i="44"/>
  <c r="K8" i="44"/>
  <c r="J8" i="44"/>
  <c r="L7" i="44"/>
  <c r="K7" i="44"/>
  <c r="J7" i="44"/>
  <c r="L6" i="44"/>
  <c r="K6" i="44"/>
  <c r="J6" i="44"/>
  <c r="L23" i="43"/>
  <c r="K23" i="43"/>
  <c r="J23" i="43"/>
  <c r="L20" i="43"/>
  <c r="K20" i="43"/>
  <c r="J20" i="43"/>
  <c r="L19" i="43"/>
  <c r="K19" i="43"/>
  <c r="J19" i="43"/>
  <c r="L18" i="43"/>
  <c r="K18" i="43"/>
  <c r="J18" i="43"/>
  <c r="L17" i="43"/>
  <c r="K17" i="43"/>
  <c r="J17" i="43"/>
  <c r="L16" i="43"/>
  <c r="K16" i="43"/>
  <c r="J16" i="43"/>
  <c r="L15" i="43"/>
  <c r="K15" i="43"/>
  <c r="J15" i="43"/>
  <c r="L14" i="43"/>
  <c r="K14" i="43"/>
  <c r="J14" i="43"/>
  <c r="L13" i="43"/>
  <c r="K13" i="43"/>
  <c r="J13" i="43"/>
  <c r="L12" i="43"/>
  <c r="K12" i="43"/>
  <c r="J12" i="43"/>
  <c r="L11" i="43"/>
  <c r="K11" i="43"/>
  <c r="J11" i="43"/>
  <c r="L10" i="43"/>
  <c r="K10" i="43"/>
  <c r="J10" i="43"/>
  <c r="L9" i="43"/>
  <c r="K9" i="43"/>
  <c r="J9" i="43"/>
  <c r="L8" i="43"/>
  <c r="K8" i="43"/>
  <c r="J8" i="43"/>
  <c r="L7" i="43"/>
  <c r="K7" i="43"/>
  <c r="J7" i="43"/>
  <c r="L6" i="43"/>
  <c r="K6" i="43"/>
  <c r="J6" i="43"/>
  <c r="L23" i="42"/>
  <c r="K23" i="42"/>
  <c r="J23" i="42"/>
  <c r="L20" i="42"/>
  <c r="K20" i="42"/>
  <c r="J20" i="42"/>
  <c r="L19" i="42"/>
  <c r="K19" i="42"/>
  <c r="J19" i="42"/>
  <c r="L18" i="42"/>
  <c r="K18" i="42"/>
  <c r="J18" i="42"/>
  <c r="L17" i="42"/>
  <c r="K17" i="42"/>
  <c r="J17" i="42"/>
  <c r="L16" i="42"/>
  <c r="K16" i="42"/>
  <c r="J16" i="42"/>
  <c r="L15" i="42"/>
  <c r="K15" i="42"/>
  <c r="J15" i="42"/>
  <c r="L14" i="42"/>
  <c r="K14" i="42"/>
  <c r="J14" i="42"/>
  <c r="L13" i="42"/>
  <c r="K13" i="42"/>
  <c r="J13" i="42"/>
  <c r="L12" i="42"/>
  <c r="K12" i="42"/>
  <c r="J12" i="42"/>
  <c r="L11" i="42"/>
  <c r="K11" i="42"/>
  <c r="J11" i="42"/>
  <c r="L10" i="42"/>
  <c r="K10" i="42"/>
  <c r="J10" i="42"/>
  <c r="L9" i="42"/>
  <c r="K9" i="42"/>
  <c r="J9" i="42"/>
  <c r="L8" i="42"/>
  <c r="K8" i="42"/>
  <c r="J8" i="42"/>
  <c r="L7" i="42"/>
  <c r="K7" i="42"/>
  <c r="J7" i="42"/>
  <c r="L6" i="42"/>
  <c r="K6" i="42"/>
  <c r="J6" i="42"/>
  <c r="L23" i="41"/>
  <c r="K23" i="41"/>
  <c r="L20" i="41"/>
  <c r="K20" i="41"/>
  <c r="L19" i="41"/>
  <c r="K19" i="41"/>
  <c r="L18" i="41"/>
  <c r="K18" i="41"/>
  <c r="L17" i="41"/>
  <c r="K17" i="41"/>
  <c r="L16" i="41"/>
  <c r="K16" i="41"/>
  <c r="L15" i="41"/>
  <c r="K15" i="41"/>
  <c r="L14" i="41"/>
  <c r="K14" i="41"/>
  <c r="L13" i="41"/>
  <c r="K13" i="41"/>
  <c r="L12" i="41"/>
  <c r="K12" i="41"/>
  <c r="L11" i="41"/>
  <c r="K11" i="41"/>
  <c r="L10" i="41"/>
  <c r="K10" i="41"/>
  <c r="L9" i="41"/>
  <c r="K9" i="41"/>
  <c r="L8" i="41"/>
  <c r="K8" i="41"/>
  <c r="L7" i="41"/>
  <c r="K7" i="41"/>
  <c r="L6" i="41"/>
  <c r="K6" i="41"/>
  <c r="L23" i="40"/>
  <c r="K23" i="40"/>
  <c r="J23" i="40"/>
  <c r="L20" i="40"/>
  <c r="K20" i="40"/>
  <c r="J20" i="40"/>
  <c r="L19" i="40"/>
  <c r="K19" i="40"/>
  <c r="J19" i="40"/>
  <c r="L18" i="40"/>
  <c r="K18" i="40"/>
  <c r="J18" i="40"/>
  <c r="L17" i="40"/>
  <c r="K17" i="40"/>
  <c r="J17" i="40"/>
  <c r="L16" i="40"/>
  <c r="K16" i="40"/>
  <c r="J16" i="40"/>
  <c r="L15" i="40"/>
  <c r="K15" i="40"/>
  <c r="J15" i="40"/>
  <c r="L14" i="40"/>
  <c r="K14" i="40"/>
  <c r="J14" i="40"/>
  <c r="L13" i="40"/>
  <c r="K13" i="40"/>
  <c r="J13" i="40"/>
  <c r="L12" i="40"/>
  <c r="K12" i="40"/>
  <c r="J12" i="40"/>
  <c r="L11" i="40"/>
  <c r="K11" i="40"/>
  <c r="J11" i="40"/>
  <c r="L10" i="40"/>
  <c r="K10" i="40"/>
  <c r="J10" i="40"/>
  <c r="L9" i="40"/>
  <c r="K9" i="40"/>
  <c r="J9" i="40"/>
  <c r="L8" i="40"/>
  <c r="K8" i="40"/>
  <c r="J8" i="40"/>
  <c r="L7" i="40"/>
  <c r="K7" i="40"/>
  <c r="J7" i="40"/>
  <c r="L6" i="40"/>
  <c r="K6" i="40"/>
  <c r="J6" i="40"/>
  <c r="L23" i="39"/>
  <c r="K23" i="39"/>
  <c r="J23" i="39"/>
  <c r="L20" i="39"/>
  <c r="K20" i="39"/>
  <c r="J20" i="39"/>
  <c r="L19" i="39"/>
  <c r="K19" i="39"/>
  <c r="J19" i="39"/>
  <c r="L18" i="39"/>
  <c r="K18" i="39"/>
  <c r="J18" i="39"/>
  <c r="L17" i="39"/>
  <c r="K17" i="39"/>
  <c r="J17" i="39"/>
  <c r="L16" i="39"/>
  <c r="K16" i="39"/>
  <c r="J16" i="39"/>
  <c r="L15" i="39"/>
  <c r="K15" i="39"/>
  <c r="J15" i="39"/>
  <c r="L14" i="39"/>
  <c r="K14" i="39"/>
  <c r="J14" i="39"/>
  <c r="L13" i="39"/>
  <c r="K13" i="39"/>
  <c r="J13" i="39"/>
  <c r="L12" i="39"/>
  <c r="K12" i="39"/>
  <c r="J12" i="39"/>
  <c r="L11" i="39"/>
  <c r="K11" i="39"/>
  <c r="J11" i="39"/>
  <c r="L10" i="39"/>
  <c r="K10" i="39"/>
  <c r="J10" i="39"/>
  <c r="L9" i="39"/>
  <c r="K9" i="39"/>
  <c r="J9" i="39"/>
  <c r="L8" i="39"/>
  <c r="K8" i="39"/>
  <c r="J8" i="39"/>
  <c r="L7" i="39"/>
  <c r="K7" i="39"/>
  <c r="J7" i="39"/>
  <c r="L6" i="39"/>
  <c r="K6" i="39"/>
  <c r="J6" i="39"/>
  <c r="L23" i="38"/>
  <c r="K23" i="38"/>
  <c r="J23" i="38"/>
  <c r="L20" i="38"/>
  <c r="K20" i="38"/>
  <c r="J20" i="38"/>
  <c r="L19" i="38"/>
  <c r="K19" i="38"/>
  <c r="J19" i="38"/>
  <c r="L18" i="38"/>
  <c r="K18" i="38"/>
  <c r="J18" i="38"/>
  <c r="L17" i="38"/>
  <c r="K17" i="38"/>
  <c r="J17" i="38"/>
  <c r="L16" i="38"/>
  <c r="K16" i="38"/>
  <c r="J16" i="38"/>
  <c r="L15" i="38"/>
  <c r="K15" i="38"/>
  <c r="J15" i="38"/>
  <c r="L14" i="38"/>
  <c r="K14" i="38"/>
  <c r="J14" i="38"/>
  <c r="L13" i="38"/>
  <c r="K13" i="38"/>
  <c r="J13" i="38"/>
  <c r="L12" i="38"/>
  <c r="K12" i="38"/>
  <c r="J12" i="38"/>
  <c r="L11" i="38"/>
  <c r="K11" i="38"/>
  <c r="J11" i="38"/>
  <c r="L10" i="38"/>
  <c r="K10" i="38"/>
  <c r="J10" i="38"/>
  <c r="L9" i="38"/>
  <c r="K9" i="38"/>
  <c r="J9" i="38"/>
  <c r="L8" i="38"/>
  <c r="K8" i="38"/>
  <c r="J8" i="38"/>
  <c r="L7" i="38"/>
  <c r="K7" i="38"/>
  <c r="J7" i="38"/>
  <c r="L6" i="38"/>
  <c r="K6" i="38"/>
  <c r="J6" i="38"/>
  <c r="L23" i="37"/>
  <c r="K23" i="37"/>
  <c r="J23" i="37"/>
  <c r="L20" i="37"/>
  <c r="K20" i="37"/>
  <c r="J20" i="37"/>
  <c r="L19" i="37"/>
  <c r="K19" i="37"/>
  <c r="J19" i="37"/>
  <c r="L18" i="37"/>
  <c r="K18" i="37"/>
  <c r="J18" i="37"/>
  <c r="L17" i="37"/>
  <c r="K17" i="37"/>
  <c r="J17" i="37"/>
  <c r="L16" i="37"/>
  <c r="K16" i="37"/>
  <c r="J16" i="37"/>
  <c r="L15" i="37"/>
  <c r="K15" i="37"/>
  <c r="J15" i="37"/>
  <c r="L14" i="37"/>
  <c r="K14" i="37"/>
  <c r="J14" i="37"/>
  <c r="L13" i="37"/>
  <c r="K13" i="37"/>
  <c r="J13" i="37"/>
  <c r="L12" i="37"/>
  <c r="K12" i="37"/>
  <c r="J12" i="37"/>
  <c r="L11" i="37"/>
  <c r="K11" i="37"/>
  <c r="J11" i="37"/>
  <c r="L10" i="37"/>
  <c r="K10" i="37"/>
  <c r="J10" i="37"/>
  <c r="L9" i="37"/>
  <c r="K9" i="37"/>
  <c r="J9" i="37"/>
  <c r="L8" i="37"/>
  <c r="K8" i="37"/>
  <c r="J8" i="37"/>
  <c r="L7" i="37"/>
  <c r="K7" i="37"/>
  <c r="J7" i="37"/>
  <c r="L6" i="37"/>
  <c r="K6" i="37"/>
  <c r="J6" i="37"/>
  <c r="L23" i="36"/>
  <c r="K23" i="36"/>
  <c r="J23" i="36"/>
  <c r="L20" i="36"/>
  <c r="K20" i="36"/>
  <c r="J20" i="36"/>
  <c r="L19" i="36"/>
  <c r="K19" i="36"/>
  <c r="J19" i="36"/>
  <c r="L18" i="36"/>
  <c r="K18" i="36"/>
  <c r="J18" i="36"/>
  <c r="L17" i="36"/>
  <c r="K17" i="36"/>
  <c r="J17" i="36"/>
  <c r="L16" i="36"/>
  <c r="K16" i="36"/>
  <c r="J16" i="36"/>
  <c r="L15" i="36"/>
  <c r="K15" i="36"/>
  <c r="J15" i="36"/>
  <c r="L14" i="36"/>
  <c r="K14" i="36"/>
  <c r="J14" i="36"/>
  <c r="L13" i="36"/>
  <c r="K13" i="36"/>
  <c r="J13" i="36"/>
  <c r="L12" i="36"/>
  <c r="K12" i="36"/>
  <c r="J12" i="36"/>
  <c r="L11" i="36"/>
  <c r="K11" i="36"/>
  <c r="J11" i="36"/>
  <c r="L10" i="36"/>
  <c r="K10" i="36"/>
  <c r="J10" i="36"/>
  <c r="L9" i="36"/>
  <c r="K9" i="36"/>
  <c r="J9" i="36"/>
  <c r="L8" i="36"/>
  <c r="K8" i="36"/>
  <c r="J8" i="36"/>
  <c r="L7" i="36"/>
  <c r="K7" i="36"/>
  <c r="J7" i="36"/>
  <c r="L6" i="36"/>
  <c r="K6" i="36"/>
  <c r="J6" i="36"/>
  <c r="L23" i="35"/>
  <c r="K23" i="35"/>
  <c r="J23" i="35"/>
  <c r="L20" i="35"/>
  <c r="K20" i="35"/>
  <c r="J20" i="35"/>
  <c r="L19" i="35"/>
  <c r="K19" i="35"/>
  <c r="J19" i="35"/>
  <c r="L18" i="35"/>
  <c r="K18" i="35"/>
  <c r="J18" i="35"/>
  <c r="L17" i="35"/>
  <c r="K17" i="35"/>
  <c r="J17" i="35"/>
  <c r="L16" i="35"/>
  <c r="K16" i="35"/>
  <c r="J16" i="35"/>
  <c r="L15" i="35"/>
  <c r="K15" i="35"/>
  <c r="J15" i="35"/>
  <c r="L14" i="35"/>
  <c r="K14" i="35"/>
  <c r="J14" i="35"/>
  <c r="L13" i="35"/>
  <c r="K13" i="35"/>
  <c r="J13" i="35"/>
  <c r="L12" i="35"/>
  <c r="K12" i="35"/>
  <c r="J12" i="35"/>
  <c r="L11" i="35"/>
  <c r="K11" i="35"/>
  <c r="J11" i="35"/>
  <c r="L10" i="35"/>
  <c r="K10" i="35"/>
  <c r="J10" i="35"/>
  <c r="L9" i="35"/>
  <c r="K9" i="35"/>
  <c r="J9" i="35"/>
  <c r="L8" i="35"/>
  <c r="K8" i="35"/>
  <c r="J8" i="35"/>
  <c r="L7" i="35"/>
  <c r="K7" i="35"/>
  <c r="J7" i="35"/>
  <c r="L6" i="35"/>
  <c r="K6" i="35"/>
  <c r="J6" i="35"/>
  <c r="L23" i="34"/>
  <c r="K23" i="34"/>
  <c r="J23" i="34"/>
  <c r="L20" i="34"/>
  <c r="K20" i="34"/>
  <c r="J20" i="34"/>
  <c r="L19" i="34"/>
  <c r="K19" i="34"/>
  <c r="J19" i="34"/>
  <c r="L18" i="34"/>
  <c r="K18" i="34"/>
  <c r="J18" i="34"/>
  <c r="L17" i="34"/>
  <c r="K17" i="34"/>
  <c r="J17" i="34"/>
  <c r="L16" i="34"/>
  <c r="K16" i="34"/>
  <c r="J16" i="34"/>
  <c r="L15" i="34"/>
  <c r="K15" i="34"/>
  <c r="J15" i="34"/>
  <c r="L14" i="34"/>
  <c r="K14" i="34"/>
  <c r="J14" i="34"/>
  <c r="L13" i="34"/>
  <c r="K13" i="34"/>
  <c r="J13" i="34"/>
  <c r="L12" i="34"/>
  <c r="K12" i="34"/>
  <c r="J12" i="34"/>
  <c r="L11" i="34"/>
  <c r="K11" i="34"/>
  <c r="J11" i="34"/>
  <c r="L10" i="34"/>
  <c r="K10" i="34"/>
  <c r="J10" i="34"/>
  <c r="L9" i="34"/>
  <c r="K9" i="34"/>
  <c r="J9" i="34"/>
  <c r="L8" i="34"/>
  <c r="K8" i="34"/>
  <c r="J8" i="34"/>
  <c r="L7" i="34"/>
  <c r="K7" i="34"/>
  <c r="J7" i="34"/>
  <c r="L6" i="34"/>
  <c r="K6" i="34"/>
  <c r="J6" i="34"/>
  <c r="B62" i="9" l="1"/>
  <c r="B61" i="9"/>
  <c r="B60" i="9"/>
  <c r="B59" i="9"/>
  <c r="B58" i="9"/>
  <c r="B57" i="9"/>
  <c r="B56" i="9"/>
  <c r="B55" i="9"/>
  <c r="L23" i="5"/>
  <c r="L20" i="5"/>
  <c r="L19" i="5"/>
  <c r="L18" i="5"/>
  <c r="L17" i="5"/>
  <c r="L16" i="5"/>
  <c r="L15" i="5"/>
  <c r="L14" i="5"/>
  <c r="L13" i="5"/>
  <c r="L12" i="5"/>
  <c r="L11" i="5"/>
  <c r="L10" i="5"/>
  <c r="L9" i="5"/>
  <c r="L8" i="5"/>
  <c r="L7" i="5"/>
  <c r="L6" i="5"/>
  <c r="R7" i="8"/>
  <c r="BC55" i="9" l="1" a="1"/>
  <c r="BC55" i="9" s="1"/>
  <c r="AQ55" i="9" a="1"/>
  <c r="AQ55" i="9" s="1"/>
  <c r="AP55" i="9" a="1"/>
  <c r="AP55" i="9" s="1"/>
  <c r="BA55" i="9" a="1"/>
  <c r="BA55" i="9" s="1"/>
  <c r="AY55" i="9" a="1"/>
  <c r="AY55" i="9" s="1"/>
  <c r="BB55" i="9" a="1"/>
  <c r="BB55" i="9" s="1"/>
  <c r="AW55" i="9" a="1"/>
  <c r="AW55" i="9" s="1"/>
  <c r="AR55" i="9" a="1"/>
  <c r="AR55" i="9" s="1"/>
  <c r="AK55" i="9"/>
  <c r="AS55" i="9" a="1"/>
  <c r="AS55" i="9" s="1"/>
  <c r="AV55" i="9" a="1"/>
  <c r="AV55" i="9" s="1"/>
  <c r="AZ55" i="9" a="1"/>
  <c r="AZ55" i="9" s="1"/>
  <c r="AT55" i="9" a="1"/>
  <c r="AT55" i="9" s="1"/>
  <c r="AM55" i="9" a="1"/>
  <c r="AM55" i="9" s="1"/>
  <c r="AX55" i="9" a="1"/>
  <c r="AX55" i="9" s="1"/>
  <c r="AO55" i="9" a="1"/>
  <c r="AO55" i="9" s="1"/>
  <c r="AN55" i="9" a="1"/>
  <c r="AN55" i="9" s="1"/>
  <c r="AU55" i="9" a="1"/>
  <c r="AU55" i="9" s="1"/>
  <c r="AR56" i="9" a="1"/>
  <c r="AR56" i="9" s="1"/>
  <c r="AK56" i="9"/>
  <c r="AU56" i="9" a="1"/>
  <c r="AU56" i="9" s="1"/>
  <c r="AQ56" i="9" a="1"/>
  <c r="AQ56" i="9" s="1"/>
  <c r="AZ56" i="9" a="1"/>
  <c r="AZ56" i="9" s="1"/>
  <c r="AM56" i="9" a="1"/>
  <c r="AM56" i="9" s="1"/>
  <c r="AV56" i="9" a="1"/>
  <c r="AV56" i="9" s="1"/>
  <c r="BB56" i="9" a="1"/>
  <c r="BB56" i="9" s="1"/>
  <c r="AX56" i="9" a="1"/>
  <c r="AX56" i="9" s="1"/>
  <c r="AT56" i="9" a="1"/>
  <c r="AT56" i="9" s="1"/>
  <c r="AP56" i="9" a="1"/>
  <c r="AP56" i="9" s="1"/>
  <c r="BC56" i="9" a="1"/>
  <c r="BC56" i="9" s="1"/>
  <c r="AO56" i="9" a="1"/>
  <c r="AO56" i="9" s="1"/>
  <c r="AY56" i="9" a="1"/>
  <c r="AY56" i="9" s="1"/>
  <c r="AW56" i="9" a="1"/>
  <c r="AW56" i="9" s="1"/>
  <c r="AS56" i="9" a="1"/>
  <c r="AS56" i="9" s="1"/>
  <c r="BA56" i="9" a="1"/>
  <c r="BA56" i="9" s="1"/>
  <c r="AN56" i="9" a="1"/>
  <c r="AN56" i="9" s="1"/>
  <c r="R8" i="8"/>
  <c r="G24" i="13"/>
  <c r="BC62" i="9" a="1"/>
  <c r="BC62" i="9" s="1"/>
  <c r="AY62" i="9" a="1"/>
  <c r="AY62" i="9" s="1"/>
  <c r="AU62" i="9" a="1"/>
  <c r="AU62" i="9" s="1"/>
  <c r="AQ62" i="9" a="1"/>
  <c r="AQ62" i="9" s="1"/>
  <c r="AM62" i="9" a="1"/>
  <c r="AM62" i="9" s="1"/>
  <c r="BB62" i="9" a="1"/>
  <c r="BB62" i="9" s="1"/>
  <c r="AX62" i="9" a="1"/>
  <c r="AX62" i="9" s="1"/>
  <c r="AT62" i="9" a="1"/>
  <c r="AT62" i="9" s="1"/>
  <c r="AP62" i="9" a="1"/>
  <c r="AP62" i="9" s="1"/>
  <c r="AL62" i="9" a="1"/>
  <c r="AL62" i="9" s="1"/>
  <c r="BA62" i="9" a="1"/>
  <c r="BA62" i="9" s="1"/>
  <c r="AW62" i="9" a="1"/>
  <c r="AW62" i="9" s="1"/>
  <c r="AS62" i="9" a="1"/>
  <c r="AS62" i="9" s="1"/>
  <c r="AO62" i="9" a="1"/>
  <c r="AO62" i="9" s="1"/>
  <c r="AZ62" i="9" a="1"/>
  <c r="AZ62" i="9" s="1"/>
  <c r="AV62" i="9" a="1"/>
  <c r="AV62" i="9" s="1"/>
  <c r="AR62" i="9" a="1"/>
  <c r="AR62" i="9" s="1"/>
  <c r="AN62" i="9" a="1"/>
  <c r="AN62" i="9" s="1"/>
  <c r="BC61" i="9" a="1"/>
  <c r="BC61" i="9" s="1"/>
  <c r="AY61" i="9" a="1"/>
  <c r="AY61" i="9" s="1"/>
  <c r="AU61" i="9" a="1"/>
  <c r="AU61" i="9" s="1"/>
  <c r="AQ61" i="9" a="1"/>
  <c r="AQ61" i="9" s="1"/>
  <c r="AM61" i="9" a="1"/>
  <c r="AM61" i="9" s="1"/>
  <c r="AW61" i="9" a="1"/>
  <c r="AW61" i="9" s="1"/>
  <c r="AO61" i="9" a="1"/>
  <c r="AO61" i="9" s="1"/>
  <c r="AZ61" i="9" a="1"/>
  <c r="AZ61" i="9" s="1"/>
  <c r="AN61" i="9" a="1"/>
  <c r="AN61" i="9" s="1"/>
  <c r="BB61" i="9" a="1"/>
  <c r="BB61" i="9" s="1"/>
  <c r="AX61" i="9" a="1"/>
  <c r="AX61" i="9" s="1"/>
  <c r="AT61" i="9" a="1"/>
  <c r="AT61" i="9" s="1"/>
  <c r="AP61" i="9" a="1"/>
  <c r="AP61" i="9" s="1"/>
  <c r="AL61" i="9" a="1"/>
  <c r="AL61" i="9" s="1"/>
  <c r="BF61" i="9" s="1"/>
  <c r="BA61" i="9" a="1"/>
  <c r="BA61" i="9" s="1"/>
  <c r="AS61" i="9" a="1"/>
  <c r="AS61" i="9" s="1"/>
  <c r="AV61" i="9" a="1"/>
  <c r="AV61" i="9" s="1"/>
  <c r="AR61" i="9" a="1"/>
  <c r="AR61" i="9" s="1"/>
  <c r="BC60" i="9" a="1"/>
  <c r="BC60" i="9" s="1"/>
  <c r="AY60" i="9" a="1"/>
  <c r="AY60" i="9" s="1"/>
  <c r="AU60" i="9" a="1"/>
  <c r="AU60" i="9" s="1"/>
  <c r="AQ60" i="9" a="1"/>
  <c r="AQ60" i="9" s="1"/>
  <c r="AM60" i="9" a="1"/>
  <c r="AM60" i="9" s="1"/>
  <c r="AS60" i="9" a="1"/>
  <c r="AS60" i="9" s="1"/>
  <c r="AZ60" i="9" a="1"/>
  <c r="AZ60" i="9" s="1"/>
  <c r="AR60" i="9" a="1"/>
  <c r="AR60" i="9" s="1"/>
  <c r="BB60" i="9" a="1"/>
  <c r="BB60" i="9" s="1"/>
  <c r="AX60" i="9" a="1"/>
  <c r="AX60" i="9" s="1"/>
  <c r="AT60" i="9" a="1"/>
  <c r="AT60" i="9" s="1"/>
  <c r="AP60" i="9" a="1"/>
  <c r="AP60" i="9" s="1"/>
  <c r="AL60" i="9" a="1"/>
  <c r="AL60" i="9" s="1"/>
  <c r="BA60" i="9" a="1"/>
  <c r="BA60" i="9" s="1"/>
  <c r="AW60" i="9" a="1"/>
  <c r="AW60" i="9" s="1"/>
  <c r="AO60" i="9" a="1"/>
  <c r="AO60" i="9" s="1"/>
  <c r="AV60" i="9" a="1"/>
  <c r="AV60" i="9" s="1"/>
  <c r="AN60" i="9" a="1"/>
  <c r="AN60" i="9" s="1"/>
  <c r="BC59" i="9" a="1"/>
  <c r="BC59" i="9" s="1"/>
  <c r="AY59" i="9" a="1"/>
  <c r="AY59" i="9" s="1"/>
  <c r="AU59" i="9" a="1"/>
  <c r="AU59" i="9" s="1"/>
  <c r="AQ59" i="9" a="1"/>
  <c r="AQ59" i="9" s="1"/>
  <c r="AM59" i="9" a="1"/>
  <c r="AM59" i="9" s="1"/>
  <c r="AW59" i="9" a="1"/>
  <c r="AW59" i="9" s="1"/>
  <c r="AO59" i="9" a="1"/>
  <c r="AO59" i="9" s="1"/>
  <c r="AV59" i="9" a="1"/>
  <c r="AV59" i="9" s="1"/>
  <c r="AN59" i="9" a="1"/>
  <c r="AN59" i="9" s="1"/>
  <c r="BB59" i="9" a="1"/>
  <c r="BB59" i="9" s="1"/>
  <c r="AX59" i="9" a="1"/>
  <c r="AX59" i="9" s="1"/>
  <c r="AT59" i="9" a="1"/>
  <c r="AT59" i="9" s="1"/>
  <c r="AP59" i="9" a="1"/>
  <c r="AP59" i="9" s="1"/>
  <c r="AL59" i="9" a="1"/>
  <c r="AL59" i="9" s="1"/>
  <c r="BA59" i="9" a="1"/>
  <c r="BA59" i="9" s="1"/>
  <c r="AS59" i="9" a="1"/>
  <c r="AS59" i="9" s="1"/>
  <c r="AZ59" i="9" a="1"/>
  <c r="AZ59" i="9" s="1"/>
  <c r="AR59" i="9" a="1"/>
  <c r="AR59" i="9" s="1"/>
  <c r="AS58" i="9" a="1"/>
  <c r="AS58" i="9" s="1"/>
  <c r="AU58" i="9" a="1"/>
  <c r="AU58" i="9" s="1"/>
  <c r="AV58" i="9" a="1"/>
  <c r="AV58" i="9" s="1"/>
  <c r="BB58" i="9" a="1"/>
  <c r="BB58" i="9" s="1"/>
  <c r="AZ58" i="9" a="1"/>
  <c r="AZ58" i="9" s="1"/>
  <c r="AM58" i="9" a="1"/>
  <c r="AM58" i="9" s="1"/>
  <c r="BC58" i="9" a="1"/>
  <c r="BC58" i="9" s="1"/>
  <c r="AX58" i="9" a="1"/>
  <c r="AX58" i="9" s="1"/>
  <c r="AY58" i="9" a="1"/>
  <c r="AY58" i="9" s="1"/>
  <c r="AO58" i="9" a="1"/>
  <c r="AO58" i="9" s="1"/>
  <c r="AR58" i="9" a="1"/>
  <c r="AR58" i="9" s="1"/>
  <c r="AT58" i="9" a="1"/>
  <c r="AT58" i="9" s="1"/>
  <c r="AQ58" i="9" a="1"/>
  <c r="AQ58" i="9" s="1"/>
  <c r="AW58" i="9" a="1"/>
  <c r="AW58" i="9" s="1"/>
  <c r="BA58" i="9" a="1"/>
  <c r="BA58" i="9" s="1"/>
  <c r="AP58" i="9" a="1"/>
  <c r="AP58" i="9" s="1"/>
  <c r="AN58" i="9" a="1"/>
  <c r="AN58" i="9" s="1"/>
  <c r="AO57" i="9" a="1"/>
  <c r="AO57" i="9" s="1"/>
  <c r="AN57" i="9" a="1"/>
  <c r="AN57" i="9" s="1"/>
  <c r="BA57" i="9" a="1"/>
  <c r="BA57" i="9" s="1"/>
  <c r="AW57" i="9" a="1"/>
  <c r="AW57" i="9" s="1"/>
  <c r="AU57" i="9" a="1"/>
  <c r="AU57" i="9" s="1"/>
  <c r="AQ57" i="9" a="1"/>
  <c r="AQ57" i="9" s="1"/>
  <c r="AP57" i="9" a="1"/>
  <c r="AP57" i="9" s="1"/>
  <c r="BB57" i="9" a="1"/>
  <c r="BB57" i="9" s="1"/>
  <c r="AZ57" i="9" a="1"/>
  <c r="AZ57" i="9" s="1"/>
  <c r="AX57" i="9" a="1"/>
  <c r="AX57" i="9" s="1"/>
  <c r="AM57" i="9" a="1"/>
  <c r="AM57" i="9" s="1"/>
  <c r="AR57" i="9" a="1"/>
  <c r="AR57" i="9" s="1"/>
  <c r="AT57" i="9" a="1"/>
  <c r="AT57" i="9" s="1"/>
  <c r="AV57" i="9" a="1"/>
  <c r="AV57" i="9" s="1"/>
  <c r="BC57" i="9" a="1"/>
  <c r="BC57" i="9" s="1"/>
  <c r="AY57" i="9" a="1"/>
  <c r="AY57" i="9" s="1"/>
  <c r="AS57" i="9" a="1"/>
  <c r="AS57" i="9" s="1"/>
  <c r="AK57" i="9"/>
  <c r="AK58" i="9" s="1"/>
  <c r="AK59" i="9" s="1"/>
  <c r="AK60" i="9" s="1"/>
  <c r="AK61" i="9" s="1"/>
  <c r="AK62" i="9" s="1"/>
  <c r="AL57" i="9" a="1"/>
  <c r="AL57" i="9" s="1"/>
  <c r="BF57" i="9" s="1"/>
  <c r="AL56" i="9" a="1"/>
  <c r="AL56" i="9" s="1"/>
  <c r="BF56" i="9" s="1"/>
  <c r="AL55" i="9" a="1"/>
  <c r="AL55" i="9" s="1"/>
  <c r="AL58" i="9" a="1"/>
  <c r="AL58" i="9" s="1"/>
  <c r="BF58" i="9" s="1"/>
  <c r="K20" i="5"/>
  <c r="J20" i="5"/>
  <c r="K19" i="5"/>
  <c r="J19" i="5"/>
  <c r="K18" i="5"/>
  <c r="J18" i="5"/>
  <c r="K17" i="5"/>
  <c r="J17" i="5"/>
  <c r="K16" i="5"/>
  <c r="J16" i="5"/>
  <c r="R9" i="8" l="1"/>
  <c r="G25" i="13"/>
  <c r="E59" i="9"/>
  <c r="E60" i="9"/>
  <c r="BG61" i="9"/>
  <c r="BH61" i="9" s="1"/>
  <c r="E61" i="9"/>
  <c r="BF59" i="9"/>
  <c r="BG59" i="9" s="1"/>
  <c r="BH59" i="9" s="1"/>
  <c r="BF60" i="9"/>
  <c r="BG60" i="9" s="1"/>
  <c r="BH60" i="9" s="1"/>
  <c r="E62" i="9"/>
  <c r="BF62" i="9"/>
  <c r="E58" i="9"/>
  <c r="BG58" i="9"/>
  <c r="BH58" i="9" s="1"/>
  <c r="BG57" i="9"/>
  <c r="BH57" i="9" s="1"/>
  <c r="BG56" i="9"/>
  <c r="BH56" i="9" s="1"/>
  <c r="E57" i="9"/>
  <c r="E56" i="9"/>
  <c r="BF55" i="9"/>
  <c r="E55" i="9"/>
  <c r="V9" i="11" a="1"/>
  <c r="V9" i="11" s="1"/>
  <c r="G26" i="13" l="1"/>
  <c r="R10" i="8"/>
  <c r="AJ60" i="9"/>
  <c r="A60" i="9" s="1"/>
  <c r="AJ59" i="9"/>
  <c r="A59" i="9" s="1"/>
  <c r="BZ55" i="9"/>
  <c r="BZ59" i="9"/>
  <c r="AJ61" i="9"/>
  <c r="A61" i="9" s="1"/>
  <c r="BZ62" i="9"/>
  <c r="BG62" i="9"/>
  <c r="BZ61" i="9"/>
  <c r="AJ62" i="9"/>
  <c r="A62" i="9" s="1"/>
  <c r="BZ60" i="9"/>
  <c r="BI61" i="9"/>
  <c r="BI60" i="9"/>
  <c r="BI59" i="9"/>
  <c r="BZ57" i="9"/>
  <c r="BZ56" i="9"/>
  <c r="BZ58" i="9"/>
  <c r="AJ56" i="9"/>
  <c r="A56" i="9" s="1"/>
  <c r="AJ58" i="9"/>
  <c r="A58" i="9" s="1"/>
  <c r="AJ55" i="9"/>
  <c r="A55" i="9" s="1"/>
  <c r="AJ57" i="9"/>
  <c r="A57" i="9" s="1"/>
  <c r="BI56" i="9"/>
  <c r="BI57" i="9"/>
  <c r="BI58" i="9"/>
  <c r="BG55" i="9"/>
  <c r="BF5" i="10"/>
  <c r="V22" i="11" a="1"/>
  <c r="V22" i="11" s="1"/>
  <c r="V18" i="11" a="1"/>
  <c r="V18" i="11" s="1"/>
  <c r="V14" i="11" a="1"/>
  <c r="V14" i="11" s="1"/>
  <c r="Y11" i="11"/>
  <c r="R11" i="8" l="1"/>
  <c r="G27" i="13"/>
  <c r="BH62" i="9"/>
  <c r="CA62" i="9"/>
  <c r="CA61" i="9"/>
  <c r="CA60" i="9"/>
  <c r="CA59" i="9"/>
  <c r="BJ61" i="9"/>
  <c r="BJ60" i="9"/>
  <c r="BJ59" i="9"/>
  <c r="CA55" i="9"/>
  <c r="CA57" i="9"/>
  <c r="CA56" i="9"/>
  <c r="CA58" i="9"/>
  <c r="K26" i="13"/>
  <c r="K24" i="13"/>
  <c r="K25" i="13"/>
  <c r="K27" i="13"/>
  <c r="BJ57" i="9"/>
  <c r="BJ58" i="9"/>
  <c r="BJ56" i="9"/>
  <c r="BH55" i="9"/>
  <c r="V23" i="11"/>
  <c r="V19" i="11"/>
  <c r="X14" i="11"/>
  <c r="X11" i="11"/>
  <c r="X9" i="11"/>
  <c r="X10" i="11"/>
  <c r="Y18" i="11"/>
  <c r="Y14" i="11"/>
  <c r="Y22" i="11"/>
  <c r="X22" i="11"/>
  <c r="X18" i="11"/>
  <c r="V25" i="11"/>
  <c r="V24" i="11"/>
  <c r="V21" i="11"/>
  <c r="V20" i="11"/>
  <c r="V17" i="11"/>
  <c r="V16" i="11"/>
  <c r="V15" i="11"/>
  <c r="V11" i="11"/>
  <c r="X8" i="11"/>
  <c r="G28" i="13" l="1"/>
  <c r="K28" i="13" s="1"/>
  <c r="R12" i="8"/>
  <c r="CB62" i="9"/>
  <c r="BI62" i="9"/>
  <c r="CB60" i="9"/>
  <c r="CB59" i="9"/>
  <c r="CB61" i="9"/>
  <c r="BK61" i="9"/>
  <c r="BK60" i="9"/>
  <c r="BK59" i="9"/>
  <c r="R14" i="8"/>
  <c r="G31" i="13" s="1"/>
  <c r="K31" i="13" s="1"/>
  <c r="Y31" i="13" s="1"/>
  <c r="CB55" i="9"/>
  <c r="CB58" i="9"/>
  <c r="CB57" i="9"/>
  <c r="CB56" i="9"/>
  <c r="AC27" i="13"/>
  <c r="Y27" i="13"/>
  <c r="U27" i="13"/>
  <c r="Q27" i="13"/>
  <c r="M27" i="13"/>
  <c r="W27" i="13"/>
  <c r="O27" i="13"/>
  <c r="Z27" i="13"/>
  <c r="R27" i="13"/>
  <c r="AB27" i="13"/>
  <c r="X27" i="13"/>
  <c r="T27" i="13"/>
  <c r="P27" i="13"/>
  <c r="AA27" i="13"/>
  <c r="S27" i="13"/>
  <c r="AD27" i="13"/>
  <c r="V27" i="13"/>
  <c r="N27" i="13"/>
  <c r="AC31" i="13"/>
  <c r="AA24" i="13"/>
  <c r="W24" i="13"/>
  <c r="S24" i="13"/>
  <c r="O24" i="13"/>
  <c r="Y24" i="13"/>
  <c r="U24" i="13"/>
  <c r="Q24" i="13"/>
  <c r="AD24" i="13"/>
  <c r="Z24" i="13"/>
  <c r="V24" i="13"/>
  <c r="R24" i="13"/>
  <c r="N24" i="13"/>
  <c r="AC24" i="13"/>
  <c r="M24" i="13"/>
  <c r="T24" i="13"/>
  <c r="P24" i="13"/>
  <c r="AB24" i="13"/>
  <c r="X24" i="13"/>
  <c r="AA28" i="13"/>
  <c r="W28" i="13"/>
  <c r="S28" i="13"/>
  <c r="O28" i="13"/>
  <c r="Y28" i="13"/>
  <c r="M28" i="13"/>
  <c r="X28" i="13"/>
  <c r="P28" i="13"/>
  <c r="AD28" i="13"/>
  <c r="Z28" i="13"/>
  <c r="V28" i="13"/>
  <c r="R28" i="13"/>
  <c r="N28" i="13"/>
  <c r="AC28" i="13"/>
  <c r="U28" i="13"/>
  <c r="Q28" i="13"/>
  <c r="AB28" i="13"/>
  <c r="T28" i="13"/>
  <c r="AA26" i="13"/>
  <c r="W26" i="13"/>
  <c r="S26" i="13"/>
  <c r="O26" i="13"/>
  <c r="Y26" i="13"/>
  <c r="Q26" i="13"/>
  <c r="AB26" i="13"/>
  <c r="T26" i="13"/>
  <c r="AD26" i="13"/>
  <c r="Z26" i="13"/>
  <c r="V26" i="13"/>
  <c r="R26" i="13"/>
  <c r="N26" i="13"/>
  <c r="AC26" i="13"/>
  <c r="U26" i="13"/>
  <c r="M26" i="13"/>
  <c r="X26" i="13"/>
  <c r="P26" i="13"/>
  <c r="AC25" i="13"/>
  <c r="Y25" i="13"/>
  <c r="U25" i="13"/>
  <c r="Q25" i="13"/>
  <c r="M25" i="13"/>
  <c r="AA25" i="13"/>
  <c r="O25" i="13"/>
  <c r="AD25" i="13"/>
  <c r="R25" i="13"/>
  <c r="AB25" i="13"/>
  <c r="X25" i="13"/>
  <c r="T25" i="13"/>
  <c r="P25" i="13"/>
  <c r="W25" i="13"/>
  <c r="S25" i="13"/>
  <c r="Z25" i="13"/>
  <c r="V25" i="13"/>
  <c r="N25" i="13"/>
  <c r="BK58" i="9"/>
  <c r="BK57" i="9"/>
  <c r="BK56" i="9"/>
  <c r="BI55" i="9"/>
  <c r="G37" i="1"/>
  <c r="G36" i="1"/>
  <c r="G35" i="1"/>
  <c r="G34" i="1"/>
  <c r="G33" i="1"/>
  <c r="G32" i="1"/>
  <c r="G31" i="1"/>
  <c r="G30" i="1"/>
  <c r="G29" i="1"/>
  <c r="G28" i="1"/>
  <c r="G27" i="1"/>
  <c r="G26" i="1"/>
  <c r="G25" i="1"/>
  <c r="G24" i="1"/>
  <c r="G23" i="1"/>
  <c r="G22" i="1"/>
  <c r="G21" i="1"/>
  <c r="G20" i="1"/>
  <c r="G19" i="1"/>
  <c r="G18" i="1"/>
  <c r="G17" i="1"/>
  <c r="A13" i="10" s="1"/>
  <c r="G16" i="1"/>
  <c r="A12" i="10" s="1"/>
  <c r="G15" i="1"/>
  <c r="A11" i="10" s="1"/>
  <c r="G14" i="1"/>
  <c r="A10" i="10" s="1"/>
  <c r="G13" i="1"/>
  <c r="A9" i="10" s="1"/>
  <c r="G12" i="1"/>
  <c r="A8" i="10" s="1"/>
  <c r="G11" i="1"/>
  <c r="A7" i="10" s="1"/>
  <c r="G10" i="1"/>
  <c r="A6" i="10" s="1"/>
  <c r="G9" i="1"/>
  <c r="A5" i="10" s="1"/>
  <c r="G8" i="1"/>
  <c r="A4" i="10" s="1"/>
  <c r="R13" i="8" l="1"/>
  <c r="G30" i="13" s="1"/>
  <c r="K30" i="13" s="1"/>
  <c r="S30" i="13" s="1"/>
  <c r="G29" i="13"/>
  <c r="K29" i="13" s="1"/>
  <c r="L28" i="13"/>
  <c r="P31" i="13"/>
  <c r="BJ62" i="9"/>
  <c r="CC62" i="9"/>
  <c r="CC61" i="9"/>
  <c r="CC59" i="9"/>
  <c r="CC60" i="9"/>
  <c r="U31" i="13"/>
  <c r="X30" i="13"/>
  <c r="Q30" i="13"/>
  <c r="R31" i="13"/>
  <c r="N31" i="13"/>
  <c r="BL61" i="9"/>
  <c r="W30" i="13"/>
  <c r="N30" i="13"/>
  <c r="O31" i="13"/>
  <c r="V31" i="13"/>
  <c r="BL60" i="9"/>
  <c r="AB30" i="13"/>
  <c r="T30" i="13"/>
  <c r="Y30" i="13"/>
  <c r="V30" i="13"/>
  <c r="S31" i="13"/>
  <c r="T31" i="13"/>
  <c r="M31" i="13"/>
  <c r="BL59" i="9"/>
  <c r="R30" i="13"/>
  <c r="AA30" i="13"/>
  <c r="P30" i="13"/>
  <c r="AC30" i="13"/>
  <c r="Z30" i="13"/>
  <c r="W31" i="13"/>
  <c r="AB31" i="13"/>
  <c r="Q31" i="13"/>
  <c r="Z31" i="13"/>
  <c r="AA31" i="13"/>
  <c r="X31" i="13"/>
  <c r="AD31" i="13"/>
  <c r="CC55" i="9"/>
  <c r="CC57" i="9"/>
  <c r="CC56" i="9"/>
  <c r="CC58" i="9"/>
  <c r="BL57" i="9"/>
  <c r="BL58" i="9"/>
  <c r="BL56" i="9"/>
  <c r="BJ55" i="9"/>
  <c r="K12" i="5"/>
  <c r="K13" i="5"/>
  <c r="K14" i="5"/>
  <c r="K15" i="5"/>
  <c r="K23" i="5"/>
  <c r="J23" i="5"/>
  <c r="M30" i="13" l="1"/>
  <c r="O30" i="13"/>
  <c r="U30" i="13"/>
  <c r="AD30" i="13"/>
  <c r="Q29" i="13"/>
  <c r="V29" i="13"/>
  <c r="T29" i="13"/>
  <c r="O29" i="13"/>
  <c r="AC29" i="13"/>
  <c r="M29" i="13"/>
  <c r="N29" i="13"/>
  <c r="P29" i="13"/>
  <c r="Z29" i="13"/>
  <c r="Y29" i="13"/>
  <c r="W29" i="13"/>
  <c r="AB29" i="13"/>
  <c r="AA29" i="13"/>
  <c r="R29" i="13"/>
  <c r="U29" i="13"/>
  <c r="AD29" i="13"/>
  <c r="X29" i="13"/>
  <c r="S29" i="13"/>
  <c r="L30" i="13"/>
  <c r="L31" i="13"/>
  <c r="BK62" i="9"/>
  <c r="CD62" i="9"/>
  <c r="CD60" i="9"/>
  <c r="CD61" i="9"/>
  <c r="CD59" i="9"/>
  <c r="BM61" i="9"/>
  <c r="BM60" i="9"/>
  <c r="BM59" i="9"/>
  <c r="CD55" i="9"/>
  <c r="CD57" i="9"/>
  <c r="CD58" i="9"/>
  <c r="CD56" i="9"/>
  <c r="BM58" i="9"/>
  <c r="BM56" i="9"/>
  <c r="BM57" i="9"/>
  <c r="BK55" i="9"/>
  <c r="BF4" i="10"/>
  <c r="L29" i="13" l="1"/>
  <c r="BL62" i="9"/>
  <c r="CE62" i="9"/>
  <c r="CE61" i="9"/>
  <c r="CE59" i="9"/>
  <c r="CE60" i="9"/>
  <c r="BN61" i="9"/>
  <c r="BN60" i="9"/>
  <c r="BN59" i="9"/>
  <c r="CE55" i="9"/>
  <c r="CE58" i="9"/>
  <c r="CE56" i="9"/>
  <c r="CE57" i="9"/>
  <c r="BN56" i="9"/>
  <c r="BN58" i="9"/>
  <c r="BN57" i="9"/>
  <c r="BL55" i="9"/>
  <c r="BG4" i="10"/>
  <c r="BH4" i="10" s="1"/>
  <c r="BI4" i="10" s="1"/>
  <c r="BJ4" i="10" s="1"/>
  <c r="BK4" i="10" s="1"/>
  <c r="BL4" i="10" s="1"/>
  <c r="BM4" i="10" s="1"/>
  <c r="BG5" i="10" s="1"/>
  <c r="BH5" i="10" s="1"/>
  <c r="BI5" i="10" s="1"/>
  <c r="BJ5" i="10" s="1"/>
  <c r="BK5" i="10" s="1"/>
  <c r="BL5" i="10" s="1"/>
  <c r="BM5" i="10" s="1"/>
  <c r="BG6" i="10" s="1"/>
  <c r="BH6" i="10" s="1"/>
  <c r="BI6" i="10" s="1"/>
  <c r="BJ6" i="10" s="1"/>
  <c r="BK6" i="10" s="1"/>
  <c r="BL6" i="10" s="1"/>
  <c r="BM6" i="10" s="1"/>
  <c r="BG7" i="10" s="1"/>
  <c r="BH7" i="10" s="1"/>
  <c r="BI7" i="10" s="1"/>
  <c r="BJ7" i="10" s="1"/>
  <c r="BK7" i="10" s="1"/>
  <c r="BL7" i="10" s="1"/>
  <c r="BM7" i="10" s="1"/>
  <c r="BG8" i="10" s="1"/>
  <c r="BH8" i="10" s="1"/>
  <c r="BI8" i="10" s="1"/>
  <c r="BJ8" i="10" s="1"/>
  <c r="BK8" i="10" s="1"/>
  <c r="BL8" i="10" s="1"/>
  <c r="BM8" i="10" s="1"/>
  <c r="BG9" i="10" s="1"/>
  <c r="BH9" i="10" s="1"/>
  <c r="CF62" i="9" l="1"/>
  <c r="BM62" i="9"/>
  <c r="CF60" i="9"/>
  <c r="CF61" i="9"/>
  <c r="CF59" i="9"/>
  <c r="BO61" i="9"/>
  <c r="BO60" i="9"/>
  <c r="BO59" i="9"/>
  <c r="CF55" i="9"/>
  <c r="CF57" i="9"/>
  <c r="CF58" i="9"/>
  <c r="CF56" i="9"/>
  <c r="BO58" i="9"/>
  <c r="BO57" i="9"/>
  <c r="BO56" i="9"/>
  <c r="BM55" i="9"/>
  <c r="B32" i="9"/>
  <c r="B31" i="9"/>
  <c r="B30" i="9"/>
  <c r="B29" i="9"/>
  <c r="B18" i="9"/>
  <c r="B25" i="9"/>
  <c r="B14" i="9"/>
  <c r="B28" i="9"/>
  <c r="B3" i="9"/>
  <c r="B4" i="9"/>
  <c r="B5" i="9"/>
  <c r="B6" i="9"/>
  <c r="B7" i="9"/>
  <c r="B8" i="9"/>
  <c r="B9" i="9"/>
  <c r="B10" i="9"/>
  <c r="B11" i="9"/>
  <c r="D11" i="9" s="1"/>
  <c r="B12" i="9"/>
  <c r="B13" i="9"/>
  <c r="B15" i="9"/>
  <c r="B16" i="9"/>
  <c r="B17" i="9"/>
  <c r="B19" i="9"/>
  <c r="B20" i="9"/>
  <c r="B21" i="9"/>
  <c r="B22" i="9"/>
  <c r="B23" i="9"/>
  <c r="B24" i="9"/>
  <c r="B26" i="9"/>
  <c r="B27" i="9"/>
  <c r="B52" i="9"/>
  <c r="K11" i="5"/>
  <c r="K10" i="5"/>
  <c r="K9" i="5"/>
  <c r="K8" i="5"/>
  <c r="K7" i="5"/>
  <c r="K6" i="5"/>
  <c r="B51" i="9"/>
  <c r="B50" i="9"/>
  <c r="B39" i="9"/>
  <c r="B40" i="9"/>
  <c r="B41" i="9"/>
  <c r="B42" i="9"/>
  <c r="B43" i="9"/>
  <c r="B44" i="9"/>
  <c r="B45" i="9"/>
  <c r="B46" i="9"/>
  <c r="B47" i="9"/>
  <c r="B48" i="9"/>
  <c r="B49" i="9"/>
  <c r="J15" i="5"/>
  <c r="J14" i="5"/>
  <c r="J13" i="5"/>
  <c r="J12" i="5"/>
  <c r="J11" i="5"/>
  <c r="J10" i="5"/>
  <c r="J9" i="5"/>
  <c r="J8" i="5"/>
  <c r="J7" i="5"/>
  <c r="J6" i="5"/>
  <c r="O7" i="8"/>
  <c r="O8" i="8" s="1"/>
  <c r="G9" i="13" s="1"/>
  <c r="O20" i="8"/>
  <c r="G21" i="13" s="1"/>
  <c r="C1" i="9"/>
  <c r="D1" i="9" s="1"/>
  <c r="E1" i="9" s="1"/>
  <c r="F1" i="9" s="1"/>
  <c r="G1" i="9" s="1"/>
  <c r="H1" i="9" s="1"/>
  <c r="I1" i="9" s="1"/>
  <c r="J1" i="9" s="1"/>
  <c r="K1" i="9" s="1"/>
  <c r="L1" i="9" s="1"/>
  <c r="M1" i="9" s="1"/>
  <c r="N1" i="9" s="1"/>
  <c r="O1" i="9" s="1"/>
  <c r="P1" i="9" s="1"/>
  <c r="Q1" i="9" s="1"/>
  <c r="R1" i="9" s="1"/>
  <c r="S1" i="9" s="1"/>
  <c r="T1" i="9" s="1"/>
  <c r="U1" i="9" s="1"/>
  <c r="V1" i="9" s="1"/>
  <c r="W1" i="9" s="1"/>
  <c r="X1" i="9" s="1"/>
  <c r="Y1" i="9" s="1"/>
  <c r="Z1" i="9" s="1"/>
  <c r="AA1" i="9" s="1"/>
  <c r="AB1" i="9" s="1"/>
  <c r="AC1" i="9" s="1"/>
  <c r="AD1" i="9" s="1"/>
  <c r="AE1" i="9" s="1"/>
  <c r="AF1" i="9" s="1"/>
  <c r="AG1" i="9" s="1"/>
  <c r="AH1" i="9" s="1"/>
  <c r="AI1" i="9" s="1"/>
  <c r="AJ1" i="9" s="1"/>
  <c r="AK1" i="9" s="1"/>
  <c r="AL1" i="9" s="1"/>
  <c r="AM1" i="9" s="1"/>
  <c r="AN1" i="9" s="1"/>
  <c r="AO1" i="9" s="1"/>
  <c r="AP1" i="9" s="1"/>
  <c r="AQ1" i="9" s="1"/>
  <c r="AR1" i="9" s="1"/>
  <c r="AS1" i="9" s="1"/>
  <c r="AT1" i="9" s="1"/>
  <c r="AU1" i="9" s="1"/>
  <c r="AV1" i="9" s="1"/>
  <c r="AW1" i="9" s="1"/>
  <c r="AX1" i="9" s="1"/>
  <c r="AY1" i="9" s="1"/>
  <c r="AZ1" i="9" s="1"/>
  <c r="BA1" i="9" s="1"/>
  <c r="BB1" i="9" s="1"/>
  <c r="BC1" i="9" s="1"/>
  <c r="BD1" i="9" s="1"/>
  <c r="BE1" i="9" s="1"/>
  <c r="BF1" i="9" s="1"/>
  <c r="BG1" i="9" s="1"/>
  <c r="BH1" i="9" s="1"/>
  <c r="BI1" i="9" s="1"/>
  <c r="BJ1" i="9" s="1"/>
  <c r="BK1" i="9" s="1"/>
  <c r="BL1" i="9" s="1"/>
  <c r="BM1" i="9" s="1"/>
  <c r="BN1" i="9" s="1"/>
  <c r="BO1" i="9" s="1"/>
  <c r="BP1" i="9" s="1"/>
  <c r="BQ1" i="9" s="1"/>
  <c r="BR1" i="9" s="1"/>
  <c r="BS1" i="9" s="1"/>
  <c r="BT1" i="9" s="1"/>
  <c r="BU1" i="9" s="1"/>
  <c r="BV1" i="9" s="1"/>
  <c r="BW1" i="9" s="1"/>
  <c r="BX1" i="9" s="1"/>
  <c r="BY1" i="9" s="1"/>
  <c r="BZ1" i="9" s="1"/>
  <c r="CA1" i="9" s="1"/>
  <c r="CB1" i="9" s="1"/>
  <c r="CC1" i="9" s="1"/>
  <c r="CD1" i="9" s="1"/>
  <c r="CE1" i="9" s="1"/>
  <c r="CF1" i="9" s="1"/>
  <c r="CG1" i="9" s="1"/>
  <c r="CH1" i="9" s="1"/>
  <c r="CI1" i="9" s="1"/>
  <c r="CJ1" i="9" s="1"/>
  <c r="CK1" i="9" s="1"/>
  <c r="CL1" i="9" s="1"/>
  <c r="CM1" i="9" s="1"/>
  <c r="CN1" i="9" s="1"/>
  <c r="CO1" i="9" s="1"/>
  <c r="CP1" i="9" s="1"/>
  <c r="CQ1" i="9" s="1"/>
  <c r="CR1" i="9" s="1"/>
  <c r="CS1" i="9" s="1"/>
  <c r="CQ52" i="9" l="1"/>
  <c r="CM52" i="9"/>
  <c r="CI52" i="9"/>
  <c r="CE52" i="9"/>
  <c r="CA52" i="9"/>
  <c r="BU52" i="9"/>
  <c r="BQ52" i="9"/>
  <c r="BM52" i="9"/>
  <c r="BI52" i="9"/>
  <c r="BB52" i="9" a="1"/>
  <c r="BB52" i="9" s="1"/>
  <c r="AX52" i="9" a="1"/>
  <c r="AX52" i="9" s="1"/>
  <c r="AT52" i="9" a="1"/>
  <c r="AT52" i="9" s="1"/>
  <c r="AP52" i="9" a="1"/>
  <c r="AP52" i="9" s="1"/>
  <c r="AL52" i="9" a="1"/>
  <c r="AL52" i="9" s="1"/>
  <c r="BF52" i="9" s="1"/>
  <c r="CP52" i="9"/>
  <c r="CL52" i="9"/>
  <c r="CH52" i="9"/>
  <c r="CD52" i="9"/>
  <c r="BZ52" i="9"/>
  <c r="BT52" i="9"/>
  <c r="BP52" i="9"/>
  <c r="BL52" i="9"/>
  <c r="BH52" i="9"/>
  <c r="BA52" i="9" a="1"/>
  <c r="BA52" i="9" s="1"/>
  <c r="AW52" i="9" a="1"/>
  <c r="AW52" i="9" s="1"/>
  <c r="AS52" i="9" a="1"/>
  <c r="AS52" i="9" s="1"/>
  <c r="AO52" i="9" a="1"/>
  <c r="AO52" i="9" s="1"/>
  <c r="AK52" i="9"/>
  <c r="CO52" i="9"/>
  <c r="CK52" i="9"/>
  <c r="CG52" i="9"/>
  <c r="CC52" i="9"/>
  <c r="BW52" i="9"/>
  <c r="BS52" i="9"/>
  <c r="BO52" i="9"/>
  <c r="BK52" i="9"/>
  <c r="BG52" i="9"/>
  <c r="AZ52" i="9" a="1"/>
  <c r="AZ52" i="9" s="1"/>
  <c r="AV52" i="9" a="1"/>
  <c r="AV52" i="9" s="1"/>
  <c r="AR52" i="9" a="1"/>
  <c r="AR52" i="9" s="1"/>
  <c r="AN52" i="9" a="1"/>
  <c r="AN52" i="9" s="1"/>
  <c r="AJ52" i="9"/>
  <c r="CN52" i="9"/>
  <c r="CJ52" i="9"/>
  <c r="CF52" i="9"/>
  <c r="CB52" i="9"/>
  <c r="BV52" i="9"/>
  <c r="BR52" i="9"/>
  <c r="BN52" i="9"/>
  <c r="BJ52" i="9"/>
  <c r="BC52" i="9" a="1"/>
  <c r="BC52" i="9" s="1"/>
  <c r="AY52" i="9" a="1"/>
  <c r="AY52" i="9" s="1"/>
  <c r="AU52" i="9" a="1"/>
  <c r="AU52" i="9" s="1"/>
  <c r="AQ52" i="9" a="1"/>
  <c r="AQ52" i="9" s="1"/>
  <c r="AM52" i="9" a="1"/>
  <c r="AM52" i="9" s="1"/>
  <c r="E52" i="9"/>
  <c r="BA51" i="9" a="1"/>
  <c r="BA51" i="9" s="1"/>
  <c r="AX51" i="9" a="1"/>
  <c r="AX51" i="9" s="1"/>
  <c r="AS51" i="9" a="1"/>
  <c r="AS51" i="9" s="1"/>
  <c r="AP51" i="9" a="1"/>
  <c r="AP51" i="9" s="1"/>
  <c r="BC51" i="9" a="1"/>
  <c r="BC51" i="9" s="1"/>
  <c r="AZ51" i="9" a="1"/>
  <c r="AZ51" i="9" s="1"/>
  <c r="AU51" i="9" a="1"/>
  <c r="AU51" i="9" s="1"/>
  <c r="AR51" i="9" a="1"/>
  <c r="AR51" i="9" s="1"/>
  <c r="BB51" i="9" a="1"/>
  <c r="BB51" i="9" s="1"/>
  <c r="AW51" i="9" a="1"/>
  <c r="AW51" i="9" s="1"/>
  <c r="AT51" i="9" a="1"/>
  <c r="AT51" i="9" s="1"/>
  <c r="AO51" i="9" a="1"/>
  <c r="AO51" i="9" s="1"/>
  <c r="AY51" i="9" a="1"/>
  <c r="AY51" i="9" s="1"/>
  <c r="AV51" i="9" a="1"/>
  <c r="AV51" i="9" s="1"/>
  <c r="AQ51" i="9" a="1"/>
  <c r="AQ51" i="9" s="1"/>
  <c r="AM51" i="9" a="1"/>
  <c r="AM51" i="9" s="1"/>
  <c r="AN51" i="9" a="1"/>
  <c r="AN51" i="9" s="1"/>
  <c r="AL51" i="9" a="1"/>
  <c r="AL51" i="9" s="1"/>
  <c r="BA32" i="9"/>
  <c r="AW32" i="9"/>
  <c r="AS32" i="9"/>
  <c r="AO32" i="9"/>
  <c r="BC32" i="9"/>
  <c r="AU32" i="9"/>
  <c r="AM32" i="9"/>
  <c r="F32" i="9" s="1"/>
  <c r="AP32" i="9"/>
  <c r="AZ32" i="9"/>
  <c r="AV32" i="9"/>
  <c r="AR32" i="9"/>
  <c r="AN32" i="9"/>
  <c r="Q32" i="9" s="1"/>
  <c r="AY32" i="9"/>
  <c r="AQ32" i="9"/>
  <c r="BB32" i="9"/>
  <c r="AX32" i="9"/>
  <c r="AT32" i="9"/>
  <c r="AL32" i="9"/>
  <c r="H32" i="9" s="1"/>
  <c r="BC31" i="9"/>
  <c r="AY31" i="9"/>
  <c r="AU31" i="9"/>
  <c r="AQ31" i="9"/>
  <c r="AM31" i="9"/>
  <c r="BA31" i="9"/>
  <c r="AS31" i="9"/>
  <c r="AO31" i="9"/>
  <c r="J31" i="9" s="1"/>
  <c r="AZ31" i="9"/>
  <c r="AR31" i="9"/>
  <c r="BB31" i="9"/>
  <c r="AX31" i="9"/>
  <c r="AT31" i="9"/>
  <c r="AP31" i="9"/>
  <c r="AL31" i="9"/>
  <c r="M31" i="9" s="1"/>
  <c r="AW31" i="9"/>
  <c r="AV31" i="9"/>
  <c r="AN31" i="9"/>
  <c r="BA30" i="9"/>
  <c r="AW30" i="9"/>
  <c r="AS30" i="9"/>
  <c r="AO30" i="9"/>
  <c r="BC30" i="9"/>
  <c r="AY30" i="9"/>
  <c r="AU30" i="9"/>
  <c r="AM30" i="9"/>
  <c r="P30" i="9" s="1"/>
  <c r="AX30" i="9"/>
  <c r="AP30" i="9"/>
  <c r="AZ30" i="9"/>
  <c r="AV30" i="9"/>
  <c r="AR30" i="9"/>
  <c r="AN30" i="9"/>
  <c r="AQ30" i="9"/>
  <c r="BB30" i="9"/>
  <c r="AT30" i="9"/>
  <c r="AL30" i="9"/>
  <c r="T30" i="9" s="1"/>
  <c r="BC29" i="9"/>
  <c r="AY29" i="9"/>
  <c r="AU29" i="9"/>
  <c r="AQ29" i="9"/>
  <c r="AM29" i="9"/>
  <c r="BA29" i="9"/>
  <c r="AS29" i="9"/>
  <c r="AO29" i="9"/>
  <c r="AR29" i="9"/>
  <c r="BB29" i="9"/>
  <c r="AX29" i="9"/>
  <c r="AT29" i="9"/>
  <c r="AP29" i="9"/>
  <c r="AL29" i="9"/>
  <c r="J29" i="9" s="1"/>
  <c r="AW29" i="9"/>
  <c r="AZ29" i="9"/>
  <c r="AV29" i="9"/>
  <c r="AN29" i="9"/>
  <c r="BA28" i="9"/>
  <c r="AW28" i="9"/>
  <c r="AS28" i="9"/>
  <c r="AO28" i="9"/>
  <c r="AZ28" i="9"/>
  <c r="AV28" i="9"/>
  <c r="AR28" i="9"/>
  <c r="AN28" i="9"/>
  <c r="F28" i="9" s="1"/>
  <c r="BC28" i="9"/>
  <c r="AY28" i="9"/>
  <c r="AU28" i="9"/>
  <c r="AQ28" i="9"/>
  <c r="AM28" i="9"/>
  <c r="BB28" i="9"/>
  <c r="AX28" i="9"/>
  <c r="AT28" i="9"/>
  <c r="AP28" i="9"/>
  <c r="AL28" i="9"/>
  <c r="J28" i="9" s="1"/>
  <c r="BB27" i="9"/>
  <c r="AX27" i="9"/>
  <c r="AT27" i="9"/>
  <c r="AP27" i="9"/>
  <c r="AL27" i="9"/>
  <c r="I27" i="9" s="1"/>
  <c r="AZ27" i="9"/>
  <c r="AR27" i="9"/>
  <c r="BC27" i="9"/>
  <c r="AU27" i="9"/>
  <c r="BA27" i="9"/>
  <c r="AW27" i="9"/>
  <c r="AS27" i="9"/>
  <c r="AO27" i="9"/>
  <c r="AV27" i="9"/>
  <c r="AN27" i="9"/>
  <c r="AY27" i="9"/>
  <c r="AQ27" i="9"/>
  <c r="AM27" i="9"/>
  <c r="BA26" i="9"/>
  <c r="AW26" i="9"/>
  <c r="AS26" i="9"/>
  <c r="AO26" i="9"/>
  <c r="AT26" i="9"/>
  <c r="AZ26" i="9"/>
  <c r="AV26" i="9"/>
  <c r="AR26" i="9"/>
  <c r="AN26" i="9"/>
  <c r="BC26" i="9"/>
  <c r="AY26" i="9"/>
  <c r="AU26" i="9"/>
  <c r="AQ26" i="9"/>
  <c r="AM26" i="9"/>
  <c r="BB26" i="9"/>
  <c r="AX26" i="9"/>
  <c r="AP26" i="9"/>
  <c r="AL26" i="9"/>
  <c r="BC25" i="9"/>
  <c r="AY25" i="9"/>
  <c r="AU25" i="9"/>
  <c r="AQ25" i="9"/>
  <c r="AM25" i="9"/>
  <c r="BA25" i="9"/>
  <c r="AO25" i="9"/>
  <c r="AZ25" i="9"/>
  <c r="AR25" i="9"/>
  <c r="BB25" i="9"/>
  <c r="AX25" i="9"/>
  <c r="AT25" i="9"/>
  <c r="AP25" i="9"/>
  <c r="AL25" i="9"/>
  <c r="AW25" i="9"/>
  <c r="AS25" i="9"/>
  <c r="AV25" i="9"/>
  <c r="AN25" i="9"/>
  <c r="BA24" i="9"/>
  <c r="AW24" i="9"/>
  <c r="AS24" i="9"/>
  <c r="AO24" i="9"/>
  <c r="AZ24" i="9"/>
  <c r="AV24" i="9"/>
  <c r="AR24" i="9"/>
  <c r="AN24" i="9"/>
  <c r="BC24" i="9"/>
  <c r="AY24" i="9"/>
  <c r="AU24" i="9"/>
  <c r="AQ24" i="9"/>
  <c r="AM24" i="9"/>
  <c r="BB24" i="9"/>
  <c r="AX24" i="9"/>
  <c r="AT24" i="9"/>
  <c r="AP24" i="9"/>
  <c r="AL24" i="9"/>
  <c r="BN62" i="9"/>
  <c r="CG62" i="9"/>
  <c r="CG60" i="9"/>
  <c r="CG61" i="9"/>
  <c r="CG59" i="9"/>
  <c r="BP61" i="9"/>
  <c r="BP60" i="9"/>
  <c r="BP59" i="9"/>
  <c r="BC23" i="9"/>
  <c r="AY23" i="9"/>
  <c r="AU23" i="9"/>
  <c r="AQ23" i="9"/>
  <c r="AM23" i="9"/>
  <c r="BA23" i="9"/>
  <c r="AS23" i="9"/>
  <c r="AV23" i="9"/>
  <c r="AN23" i="9"/>
  <c r="BB23" i="9"/>
  <c r="AX23" i="9"/>
  <c r="AT23" i="9"/>
  <c r="AP23" i="9"/>
  <c r="AL23" i="9"/>
  <c r="AW23" i="9"/>
  <c r="AO23" i="9"/>
  <c r="AZ23" i="9"/>
  <c r="AR23" i="9"/>
  <c r="BA22" i="9"/>
  <c r="AW22" i="9"/>
  <c r="AS22" i="9"/>
  <c r="AO22" i="9"/>
  <c r="BC22" i="9"/>
  <c r="AU22" i="9"/>
  <c r="AM22" i="9"/>
  <c r="AX22" i="9"/>
  <c r="AP22" i="9"/>
  <c r="AZ22" i="9"/>
  <c r="AV22" i="9"/>
  <c r="AR22" i="9"/>
  <c r="AN22" i="9"/>
  <c r="AY22" i="9"/>
  <c r="AQ22" i="9"/>
  <c r="BB22" i="9"/>
  <c r="AT22" i="9"/>
  <c r="AL22" i="9"/>
  <c r="BC21" i="9"/>
  <c r="AY21" i="9"/>
  <c r="AU21" i="9"/>
  <c r="AQ21" i="9"/>
  <c r="AM21" i="9"/>
  <c r="AW21" i="9"/>
  <c r="AO21" i="9"/>
  <c r="AZ21" i="9"/>
  <c r="AR21" i="9"/>
  <c r="BB21" i="9"/>
  <c r="AX21" i="9"/>
  <c r="AT21" i="9"/>
  <c r="AP21" i="9"/>
  <c r="AL21" i="9"/>
  <c r="BA21" i="9"/>
  <c r="AS21" i="9"/>
  <c r="AV21" i="9"/>
  <c r="AN21" i="9"/>
  <c r="BA20" i="9"/>
  <c r="AW20" i="9"/>
  <c r="AS20" i="9"/>
  <c r="AO20" i="9"/>
  <c r="AZ20" i="9"/>
  <c r="AV20" i="9"/>
  <c r="AR20" i="9"/>
  <c r="AN20" i="9"/>
  <c r="BC20" i="9"/>
  <c r="AY20" i="9"/>
  <c r="AU20" i="9"/>
  <c r="AQ20" i="9"/>
  <c r="AM20" i="9"/>
  <c r="BB20" i="9"/>
  <c r="AX20" i="9"/>
  <c r="AT20" i="9"/>
  <c r="AP20" i="9"/>
  <c r="AL20" i="9"/>
  <c r="AZ13" i="9"/>
  <c r="AV13" i="9"/>
  <c r="AR13" i="9"/>
  <c r="AN13" i="9"/>
  <c r="BC13" i="9"/>
  <c r="AY13" i="9"/>
  <c r="AU13" i="9"/>
  <c r="AQ13" i="9"/>
  <c r="AM13" i="9"/>
  <c r="BA13" i="9"/>
  <c r="AS13" i="9"/>
  <c r="AT13" i="9"/>
  <c r="AX13" i="9"/>
  <c r="AP13" i="9"/>
  <c r="AW13" i="9"/>
  <c r="AO13" i="9"/>
  <c r="BB13" i="9"/>
  <c r="AL13" i="9"/>
  <c r="AZ5" i="9"/>
  <c r="AV5" i="9"/>
  <c r="AR5" i="9"/>
  <c r="AN5" i="9"/>
  <c r="BC5" i="9"/>
  <c r="AY5" i="9"/>
  <c r="AU5" i="9"/>
  <c r="AQ5" i="9"/>
  <c r="AM5" i="9"/>
  <c r="BA5" i="9"/>
  <c r="AS5" i="9"/>
  <c r="AW5" i="9"/>
  <c r="AX5" i="9"/>
  <c r="AP5" i="9"/>
  <c r="AO5" i="9"/>
  <c r="BB5" i="9"/>
  <c r="AT5" i="9"/>
  <c r="AL5" i="9"/>
  <c r="AZ17" i="9"/>
  <c r="AV17" i="9"/>
  <c r="AR17" i="9"/>
  <c r="AN17" i="9"/>
  <c r="BC17" i="9"/>
  <c r="AY17" i="9"/>
  <c r="AU17" i="9"/>
  <c r="AQ17" i="9"/>
  <c r="AM17" i="9"/>
  <c r="BA17" i="9"/>
  <c r="AS17" i="9"/>
  <c r="BB17" i="9"/>
  <c r="AL17" i="9"/>
  <c r="AX17" i="9"/>
  <c r="AP17" i="9"/>
  <c r="AW17" i="9"/>
  <c r="AO17" i="9"/>
  <c r="AT17" i="9"/>
  <c r="BB8" i="9"/>
  <c r="AX8" i="9"/>
  <c r="AT8" i="9"/>
  <c r="AP8" i="9"/>
  <c r="AL8" i="9"/>
  <c r="BA8" i="9"/>
  <c r="AW8" i="9"/>
  <c r="AS8" i="9"/>
  <c r="AO8" i="9"/>
  <c r="BC8" i="9"/>
  <c r="AU8" i="9"/>
  <c r="AM8" i="9"/>
  <c r="AQ8" i="9"/>
  <c r="AN8" i="9"/>
  <c r="AZ8" i="9"/>
  <c r="AR8" i="9"/>
  <c r="AY8" i="9"/>
  <c r="AV8" i="9"/>
  <c r="BB16" i="9"/>
  <c r="AX16" i="9"/>
  <c r="AT16" i="9"/>
  <c r="AP16" i="9"/>
  <c r="AL16" i="9"/>
  <c r="BA16" i="9"/>
  <c r="AW16" i="9"/>
  <c r="AS16" i="9"/>
  <c r="AO16" i="9"/>
  <c r="BC16" i="9"/>
  <c r="AU16" i="9"/>
  <c r="AM16" i="9"/>
  <c r="AN16" i="9"/>
  <c r="AZ16" i="9"/>
  <c r="AR16" i="9"/>
  <c r="AY16" i="9"/>
  <c r="AQ16" i="9"/>
  <c r="AV16" i="9"/>
  <c r="AZ11" i="9"/>
  <c r="AV11" i="9"/>
  <c r="AR11" i="9"/>
  <c r="AN11" i="9"/>
  <c r="BC11" i="9"/>
  <c r="AY11" i="9"/>
  <c r="AU11" i="9"/>
  <c r="AQ11" i="9"/>
  <c r="AM11" i="9"/>
  <c r="AW11" i="9"/>
  <c r="AO11" i="9"/>
  <c r="AX11" i="9"/>
  <c r="BB11" i="9"/>
  <c r="AT11" i="9"/>
  <c r="AL11" i="9"/>
  <c r="BA11" i="9"/>
  <c r="AS11" i="9"/>
  <c r="AP11" i="9"/>
  <c r="AZ7" i="9"/>
  <c r="AV7" i="9"/>
  <c r="AR7" i="9"/>
  <c r="AN7" i="9"/>
  <c r="BC7" i="9"/>
  <c r="AY7" i="9"/>
  <c r="AU7" i="9"/>
  <c r="AQ7" i="9"/>
  <c r="AM7" i="9"/>
  <c r="AW7" i="9"/>
  <c r="AO7" i="9"/>
  <c r="AS7" i="9"/>
  <c r="BB7" i="9"/>
  <c r="AT7" i="9"/>
  <c r="AL7" i="9"/>
  <c r="BA7" i="9"/>
  <c r="AX7" i="9"/>
  <c r="AP7" i="9"/>
  <c r="AZ3" i="9"/>
  <c r="AV3" i="9"/>
  <c r="AR3" i="9"/>
  <c r="AN3" i="9"/>
  <c r="BC3" i="9"/>
  <c r="AY3" i="9"/>
  <c r="AU3" i="9"/>
  <c r="AQ3" i="9"/>
  <c r="AM3" i="9"/>
  <c r="AW3" i="9"/>
  <c r="AO3" i="9"/>
  <c r="BA3" i="9"/>
  <c r="AS3" i="9"/>
  <c r="BB3" i="9"/>
  <c r="AT3" i="9"/>
  <c r="AL3" i="9"/>
  <c r="AX3" i="9"/>
  <c r="AP3" i="9"/>
  <c r="BB18" i="9"/>
  <c r="AX18" i="9"/>
  <c r="AT18" i="9"/>
  <c r="AP18" i="9"/>
  <c r="AL18" i="9"/>
  <c r="BA18" i="9"/>
  <c r="AW18" i="9"/>
  <c r="AS18" i="9"/>
  <c r="AO18" i="9"/>
  <c r="AY18" i="9"/>
  <c r="AQ18" i="9"/>
  <c r="AZ18" i="9"/>
  <c r="AV18" i="9"/>
  <c r="AN18" i="9"/>
  <c r="BC18" i="9"/>
  <c r="AU18" i="9"/>
  <c r="AM18" i="9"/>
  <c r="AR18" i="9"/>
  <c r="AZ19" i="9"/>
  <c r="AV19" i="9"/>
  <c r="AR19" i="9"/>
  <c r="AN19" i="9"/>
  <c r="BC19" i="9"/>
  <c r="AY19" i="9"/>
  <c r="AU19" i="9"/>
  <c r="AQ19" i="9"/>
  <c r="AM19" i="9"/>
  <c r="AW19" i="9"/>
  <c r="AO19" i="9"/>
  <c r="AX19" i="9"/>
  <c r="BB19" i="9"/>
  <c r="AT19" i="9"/>
  <c r="AL19" i="9"/>
  <c r="BA19" i="9"/>
  <c r="AS19" i="9"/>
  <c r="AP19" i="9"/>
  <c r="AZ9" i="9"/>
  <c r="AV9" i="9"/>
  <c r="AR9" i="9"/>
  <c r="AN9" i="9"/>
  <c r="BC9" i="9"/>
  <c r="AY9" i="9"/>
  <c r="AU9" i="9"/>
  <c r="AQ9" i="9"/>
  <c r="AM9" i="9"/>
  <c r="BA9" i="9"/>
  <c r="AS9" i="9"/>
  <c r="AO9" i="9"/>
  <c r="BB9" i="9"/>
  <c r="AL9" i="9"/>
  <c r="AX9" i="9"/>
  <c r="AP9" i="9"/>
  <c r="AW9" i="9"/>
  <c r="AT9" i="9"/>
  <c r="BB14" i="9"/>
  <c r="AX14" i="9"/>
  <c r="AT14" i="9"/>
  <c r="AP14" i="9"/>
  <c r="AL14" i="9"/>
  <c r="BA14" i="9"/>
  <c r="AW14" i="9"/>
  <c r="AS14" i="9"/>
  <c r="AO14" i="9"/>
  <c r="AY14" i="9"/>
  <c r="AQ14" i="9"/>
  <c r="AM14" i="9"/>
  <c r="AR14" i="9"/>
  <c r="AV14" i="9"/>
  <c r="AN14" i="9"/>
  <c r="BC14" i="9"/>
  <c r="AU14" i="9"/>
  <c r="AZ14" i="9"/>
  <c r="BB12" i="9"/>
  <c r="AX12" i="9"/>
  <c r="AT12" i="9"/>
  <c r="AP12" i="9"/>
  <c r="AL12" i="9"/>
  <c r="BA12" i="9"/>
  <c r="AW12" i="9"/>
  <c r="AS12" i="9"/>
  <c r="AO12" i="9"/>
  <c r="BC12" i="9"/>
  <c r="AU12" i="9"/>
  <c r="AM12" i="9"/>
  <c r="AV12" i="9"/>
  <c r="AZ12" i="9"/>
  <c r="AR12" i="9"/>
  <c r="AY12" i="9"/>
  <c r="AQ12" i="9"/>
  <c r="AN12" i="9"/>
  <c r="BB4" i="9"/>
  <c r="AX4" i="9"/>
  <c r="AT4" i="9"/>
  <c r="AP4" i="9"/>
  <c r="AL4" i="9"/>
  <c r="BA4" i="9"/>
  <c r="AW4" i="9"/>
  <c r="AS4" i="9"/>
  <c r="AO4" i="9"/>
  <c r="BC4" i="9"/>
  <c r="AU4" i="9"/>
  <c r="AM4" i="9"/>
  <c r="AY4" i="9"/>
  <c r="AZ4" i="9"/>
  <c r="AR4" i="9"/>
  <c r="AQ4" i="9"/>
  <c r="AN4" i="9"/>
  <c r="AV4" i="9"/>
  <c r="AZ15" i="9"/>
  <c r="AV15" i="9"/>
  <c r="AR15" i="9"/>
  <c r="AN15" i="9"/>
  <c r="BC15" i="9"/>
  <c r="AY15" i="9"/>
  <c r="AU15" i="9"/>
  <c r="AQ15" i="9"/>
  <c r="AM15" i="9"/>
  <c r="AW15" i="9"/>
  <c r="AO15" i="9"/>
  <c r="AP15" i="9"/>
  <c r="BB15" i="9"/>
  <c r="AT15" i="9"/>
  <c r="AL15" i="9"/>
  <c r="BA15" i="9"/>
  <c r="AS15" i="9"/>
  <c r="AX15" i="9"/>
  <c r="BB10" i="9"/>
  <c r="AX10" i="9"/>
  <c r="AT10" i="9"/>
  <c r="AP10" i="9"/>
  <c r="AL10" i="9"/>
  <c r="BA10" i="9"/>
  <c r="AW10" i="9"/>
  <c r="AS10" i="9"/>
  <c r="AO10" i="9"/>
  <c r="AY10" i="9"/>
  <c r="AQ10" i="9"/>
  <c r="AU10" i="9"/>
  <c r="AZ10" i="9"/>
  <c r="AV10" i="9"/>
  <c r="AN10" i="9"/>
  <c r="BC10" i="9"/>
  <c r="AM10" i="9"/>
  <c r="AR10" i="9"/>
  <c r="BB6" i="9"/>
  <c r="AX6" i="9"/>
  <c r="AT6" i="9"/>
  <c r="AP6" i="9"/>
  <c r="AL6" i="9"/>
  <c r="BA6" i="9"/>
  <c r="AW6" i="9"/>
  <c r="AS6" i="9"/>
  <c r="AO6" i="9"/>
  <c r="AY6" i="9"/>
  <c r="AQ6" i="9"/>
  <c r="AU6" i="9"/>
  <c r="AV6" i="9"/>
  <c r="AN6" i="9"/>
  <c r="BC6" i="9"/>
  <c r="AM6" i="9"/>
  <c r="AZ6" i="9"/>
  <c r="AR6" i="9"/>
  <c r="BB50" i="9" a="1"/>
  <c r="BB50" i="9" s="1"/>
  <c r="AX50" i="9" a="1"/>
  <c r="AX50" i="9" s="1"/>
  <c r="AT50" i="9" a="1"/>
  <c r="AT50" i="9" s="1"/>
  <c r="AP50" i="9" a="1"/>
  <c r="AP50" i="9" s="1"/>
  <c r="AL50" i="9" a="1"/>
  <c r="AL50" i="9" s="1"/>
  <c r="AZ50" i="9" a="1"/>
  <c r="AZ50" i="9" s="1"/>
  <c r="AR50" i="9" a="1"/>
  <c r="AR50" i="9" s="1"/>
  <c r="BC50" i="9" a="1"/>
  <c r="BC50" i="9" s="1"/>
  <c r="AU50" i="9" a="1"/>
  <c r="AU50" i="9" s="1"/>
  <c r="AM50" i="9" a="1"/>
  <c r="AM50" i="9" s="1"/>
  <c r="BA50" i="9" a="1"/>
  <c r="BA50" i="9" s="1"/>
  <c r="AW50" i="9" a="1"/>
  <c r="AW50" i="9" s="1"/>
  <c r="AS50" i="9" a="1"/>
  <c r="AS50" i="9" s="1"/>
  <c r="AO50" i="9" a="1"/>
  <c r="AO50" i="9" s="1"/>
  <c r="AV50" i="9" a="1"/>
  <c r="AV50" i="9" s="1"/>
  <c r="AN50" i="9" a="1"/>
  <c r="AN50" i="9" s="1"/>
  <c r="AY50" i="9" a="1"/>
  <c r="AY50" i="9" s="1"/>
  <c r="AQ50" i="9" a="1"/>
  <c r="AQ50" i="9" s="1"/>
  <c r="AZ49" i="9" a="1"/>
  <c r="AZ49" i="9" s="1"/>
  <c r="AV49" i="9" a="1"/>
  <c r="AV49" i="9" s="1"/>
  <c r="AR49" i="9" a="1"/>
  <c r="AR49" i="9" s="1"/>
  <c r="AN49" i="9" a="1"/>
  <c r="AN49" i="9" s="1"/>
  <c r="BB49" i="9" a="1"/>
  <c r="BB49" i="9" s="1"/>
  <c r="AT49" i="9" a="1"/>
  <c r="AT49" i="9" s="1"/>
  <c r="AL49" i="9" a="1"/>
  <c r="AL49" i="9" s="1"/>
  <c r="BA49" i="9" a="1"/>
  <c r="BA49" i="9" s="1"/>
  <c r="AS49" i="9" a="1"/>
  <c r="AS49" i="9" s="1"/>
  <c r="BC49" i="9" a="1"/>
  <c r="BC49" i="9" s="1"/>
  <c r="AY49" i="9" a="1"/>
  <c r="AY49" i="9" s="1"/>
  <c r="AU49" i="9" a="1"/>
  <c r="AU49" i="9" s="1"/>
  <c r="AQ49" i="9" a="1"/>
  <c r="AQ49" i="9" s="1"/>
  <c r="AM49" i="9" a="1"/>
  <c r="AM49" i="9" s="1"/>
  <c r="AX49" i="9" a="1"/>
  <c r="AX49" i="9" s="1"/>
  <c r="AP49" i="9" a="1"/>
  <c r="AP49" i="9" s="1"/>
  <c r="AW49" i="9" a="1"/>
  <c r="AW49" i="9" s="1"/>
  <c r="AO49" i="9" a="1"/>
  <c r="AO49" i="9" s="1"/>
  <c r="AU48" i="9" a="1"/>
  <c r="AU48" i="9" s="1"/>
  <c r="BA48" i="9" a="1"/>
  <c r="BA48" i="9" s="1"/>
  <c r="AZ48" i="9" a="1"/>
  <c r="AZ48" i="9" s="1"/>
  <c r="AV48" i="9" a="1"/>
  <c r="AV48" i="9" s="1"/>
  <c r="AS48" i="9" a="1"/>
  <c r="AS48" i="9" s="1"/>
  <c r="AP48" i="9" a="1"/>
  <c r="AP48" i="9" s="1"/>
  <c r="AT48" i="9" a="1"/>
  <c r="AT48" i="9" s="1"/>
  <c r="AX48" i="9" a="1"/>
  <c r="AX48" i="9" s="1"/>
  <c r="AO48" i="9" a="1"/>
  <c r="AO48" i="9" s="1"/>
  <c r="AN48" i="9" a="1"/>
  <c r="AN48" i="9" s="1"/>
  <c r="AW48" i="9" a="1"/>
  <c r="AW48" i="9" s="1"/>
  <c r="AY48" i="9" a="1"/>
  <c r="AY48" i="9" s="1"/>
  <c r="AQ48" i="9" a="1"/>
  <c r="AQ48" i="9" s="1"/>
  <c r="BC48" i="9" a="1"/>
  <c r="BC48" i="9" s="1"/>
  <c r="BB48" i="9" a="1"/>
  <c r="BB48" i="9" s="1"/>
  <c r="AR48" i="9" a="1"/>
  <c r="AR48" i="9" s="1"/>
  <c r="AM48" i="9" a="1"/>
  <c r="AM48" i="9" s="1"/>
  <c r="AV47" i="9" a="1"/>
  <c r="AV47" i="9" s="1"/>
  <c r="AO47" i="9" a="1"/>
  <c r="AO47" i="9" s="1"/>
  <c r="AX47" i="9" a="1"/>
  <c r="AX47" i="9" s="1"/>
  <c r="AY47" i="9" a="1"/>
  <c r="AY47" i="9" s="1"/>
  <c r="AU47" i="9" a="1"/>
  <c r="AU47" i="9" s="1"/>
  <c r="AR47" i="9" a="1"/>
  <c r="AR47" i="9" s="1"/>
  <c r="AP47" i="9" a="1"/>
  <c r="AP47" i="9" s="1"/>
  <c r="AN47" i="9" a="1"/>
  <c r="AN47" i="9" s="1"/>
  <c r="AM47" i="9" a="1"/>
  <c r="AM47" i="9" s="1"/>
  <c r="AQ47" i="9" a="1"/>
  <c r="AQ47" i="9" s="1"/>
  <c r="BA47" i="9" a="1"/>
  <c r="BA47" i="9" s="1"/>
  <c r="AW47" i="9" a="1"/>
  <c r="AW47" i="9" s="1"/>
  <c r="AS47" i="9" a="1"/>
  <c r="AS47" i="9" s="1"/>
  <c r="BC47" i="9" a="1"/>
  <c r="BC47" i="9" s="1"/>
  <c r="BB47" i="9" a="1"/>
  <c r="BB47" i="9" s="1"/>
  <c r="AZ47" i="9" a="1"/>
  <c r="AZ47" i="9" s="1"/>
  <c r="AT47" i="9" a="1"/>
  <c r="AT47" i="9" s="1"/>
  <c r="AO46" i="9" a="1"/>
  <c r="AO46" i="9" s="1"/>
  <c r="AZ46" i="9" a="1"/>
  <c r="AZ46" i="9" s="1"/>
  <c r="AY46" i="9" a="1"/>
  <c r="AY46" i="9" s="1"/>
  <c r="AX46" i="9" a="1"/>
  <c r="AX46" i="9" s="1"/>
  <c r="AW46" i="9" a="1"/>
  <c r="AW46" i="9" s="1"/>
  <c r="AT46" i="9" a="1"/>
  <c r="AT46" i="9" s="1"/>
  <c r="AS46" i="9" a="1"/>
  <c r="AS46" i="9" s="1"/>
  <c r="AR46" i="9" a="1"/>
  <c r="AR46" i="9" s="1"/>
  <c r="AP46" i="9" a="1"/>
  <c r="AP46" i="9" s="1"/>
  <c r="AU46" i="9" a="1"/>
  <c r="AU46" i="9" s="1"/>
  <c r="BA46" i="9" a="1"/>
  <c r="BA46" i="9" s="1"/>
  <c r="AM46" i="9" a="1"/>
  <c r="AM46" i="9" s="1"/>
  <c r="BC46" i="9" a="1"/>
  <c r="BC46" i="9" s="1"/>
  <c r="AV46" i="9" a="1"/>
  <c r="AV46" i="9" s="1"/>
  <c r="AN46" i="9" a="1"/>
  <c r="AN46" i="9" s="1"/>
  <c r="BB46" i="9" a="1"/>
  <c r="BB46" i="9" s="1"/>
  <c r="AQ46" i="9" a="1"/>
  <c r="AQ46" i="9" s="1"/>
  <c r="AR45" i="9" a="1"/>
  <c r="AR45" i="9" s="1"/>
  <c r="AS45" i="9" a="1"/>
  <c r="AS45" i="9" s="1"/>
  <c r="BC45" i="9" a="1"/>
  <c r="BC45" i="9" s="1"/>
  <c r="BB45" i="9" a="1"/>
  <c r="BB45" i="9" s="1"/>
  <c r="AY45" i="9" a="1"/>
  <c r="AY45" i="9" s="1"/>
  <c r="AV45" i="9" a="1"/>
  <c r="AV45" i="9" s="1"/>
  <c r="AU45" i="9" a="1"/>
  <c r="AU45" i="9" s="1"/>
  <c r="AQ45" i="9" a="1"/>
  <c r="AQ45" i="9" s="1"/>
  <c r="AZ45" i="9" a="1"/>
  <c r="AZ45" i="9" s="1"/>
  <c r="AO45" i="9" a="1"/>
  <c r="AO45" i="9" s="1"/>
  <c r="AW45" i="9" a="1"/>
  <c r="AW45" i="9" s="1"/>
  <c r="AN45" i="9" a="1"/>
  <c r="AN45" i="9" s="1"/>
  <c r="BA45" i="9" a="1"/>
  <c r="BA45" i="9" s="1"/>
  <c r="AX45" i="9" a="1"/>
  <c r="AX45" i="9" s="1"/>
  <c r="AT45" i="9" a="1"/>
  <c r="AT45" i="9" s="1"/>
  <c r="AP45" i="9" a="1"/>
  <c r="AP45" i="9" s="1"/>
  <c r="AM45" i="9" a="1"/>
  <c r="AM45" i="9" s="1"/>
  <c r="AY44" i="9" a="1"/>
  <c r="AY44" i="9" s="1"/>
  <c r="BA44" i="9" a="1"/>
  <c r="BA44" i="9" s="1"/>
  <c r="AO44" i="9" a="1"/>
  <c r="AO44" i="9" s="1"/>
  <c r="AM44" i="9" a="1"/>
  <c r="AM44" i="9" s="1"/>
  <c r="AQ44" i="9" a="1"/>
  <c r="AQ44" i="9" s="1"/>
  <c r="BC44" i="9" a="1"/>
  <c r="BC44" i="9" s="1"/>
  <c r="AS44" i="9" a="1"/>
  <c r="AS44" i="9" s="1"/>
  <c r="AZ44" i="9" a="1"/>
  <c r="AZ44" i="9" s="1"/>
  <c r="AV44" i="9" a="1"/>
  <c r="AV44" i="9" s="1"/>
  <c r="AN44" i="9" a="1"/>
  <c r="AN44" i="9" s="1"/>
  <c r="AT44" i="9" a="1"/>
  <c r="AT44" i="9" s="1"/>
  <c r="AW44" i="9" a="1"/>
  <c r="AW44" i="9" s="1"/>
  <c r="AR44" i="9" a="1"/>
  <c r="AR44" i="9" s="1"/>
  <c r="AP44" i="9" a="1"/>
  <c r="AP44" i="9" s="1"/>
  <c r="BB44" i="9" a="1"/>
  <c r="BB44" i="9" s="1"/>
  <c r="AX44" i="9" a="1"/>
  <c r="AX44" i="9" s="1"/>
  <c r="AU44" i="9" a="1"/>
  <c r="AU44" i="9" s="1"/>
  <c r="AZ43" i="9" a="1"/>
  <c r="AZ43" i="9" s="1"/>
  <c r="AP43" i="9" a="1"/>
  <c r="AP43" i="9" s="1"/>
  <c r="AW43" i="9" a="1"/>
  <c r="AW43" i="9" s="1"/>
  <c r="AT43" i="9" a="1"/>
  <c r="AT43" i="9" s="1"/>
  <c r="AN43" i="9" a="1"/>
  <c r="AN43" i="9" s="1"/>
  <c r="BA43" i="9" a="1"/>
  <c r="BA43" i="9" s="1"/>
  <c r="AY43" i="9" a="1"/>
  <c r="AY43" i="9" s="1"/>
  <c r="AV43" i="9" a="1"/>
  <c r="AV43" i="9" s="1"/>
  <c r="AR43" i="9" a="1"/>
  <c r="AR43" i="9" s="1"/>
  <c r="BC43" i="9" a="1"/>
  <c r="BC43" i="9" s="1"/>
  <c r="BB43" i="9" a="1"/>
  <c r="BB43" i="9" s="1"/>
  <c r="AS43" i="9" a="1"/>
  <c r="AS43" i="9" s="1"/>
  <c r="AM43" i="9" a="1"/>
  <c r="AM43" i="9" s="1"/>
  <c r="AX43" i="9" a="1"/>
  <c r="AX43" i="9" s="1"/>
  <c r="AU43" i="9" a="1"/>
  <c r="AU43" i="9" s="1"/>
  <c r="AO43" i="9" a="1"/>
  <c r="AO43" i="9" s="1"/>
  <c r="AQ43" i="9" a="1"/>
  <c r="AQ43" i="9" s="1"/>
  <c r="BC42" i="9" a="1"/>
  <c r="BC42" i="9" s="1"/>
  <c r="BB42" i="9" a="1"/>
  <c r="BB42" i="9" s="1"/>
  <c r="BA42" i="9" a="1"/>
  <c r="BA42" i="9" s="1"/>
  <c r="AU42" i="9" a="1"/>
  <c r="AU42" i="9" s="1"/>
  <c r="AS42" i="9" a="1"/>
  <c r="AS42" i="9" s="1"/>
  <c r="AR42" i="9" a="1"/>
  <c r="AR42" i="9" s="1"/>
  <c r="AQ42" i="9" a="1"/>
  <c r="AQ42" i="9" s="1"/>
  <c r="AY42" i="9" a="1"/>
  <c r="AY42" i="9" s="1"/>
  <c r="AN42" i="9" a="1"/>
  <c r="AN42" i="9" s="1"/>
  <c r="AT42" i="9" a="1"/>
  <c r="AT42" i="9" s="1"/>
  <c r="AP42" i="9" a="1"/>
  <c r="AP42" i="9" s="1"/>
  <c r="AM42" i="9" a="1"/>
  <c r="AM42" i="9" s="1"/>
  <c r="AZ42" i="9" a="1"/>
  <c r="AZ42" i="9" s="1"/>
  <c r="AX42" i="9" a="1"/>
  <c r="AX42" i="9" s="1"/>
  <c r="AW42" i="9" a="1"/>
  <c r="AW42" i="9" s="1"/>
  <c r="AV42" i="9" a="1"/>
  <c r="AV42" i="9" s="1"/>
  <c r="AO42" i="9" a="1"/>
  <c r="AO42" i="9" s="1"/>
  <c r="AW41" i="9" a="1"/>
  <c r="AW41" i="9" s="1"/>
  <c r="AU41" i="9" a="1"/>
  <c r="AU41" i="9" s="1"/>
  <c r="AM41" i="9" a="1"/>
  <c r="AM41" i="9" s="1"/>
  <c r="BC41" i="9" a="1"/>
  <c r="BC41" i="9" s="1"/>
  <c r="BA41" i="9" a="1"/>
  <c r="BA41" i="9" s="1"/>
  <c r="AS41" i="9" a="1"/>
  <c r="AS41" i="9" s="1"/>
  <c r="AR41" i="9" a="1"/>
  <c r="AR41" i="9" s="1"/>
  <c r="AQ41" i="9" a="1"/>
  <c r="AQ41" i="9" s="1"/>
  <c r="AY41" i="9" a="1"/>
  <c r="AY41" i="9" s="1"/>
  <c r="AX41" i="9" a="1"/>
  <c r="AX41" i="9" s="1"/>
  <c r="AP41" i="9" a="1"/>
  <c r="AP41" i="9" s="1"/>
  <c r="AO41" i="9" a="1"/>
  <c r="AO41" i="9" s="1"/>
  <c r="AN41" i="9" a="1"/>
  <c r="AN41" i="9" s="1"/>
  <c r="BB41" i="9" a="1"/>
  <c r="BB41" i="9" s="1"/>
  <c r="AZ41" i="9" a="1"/>
  <c r="AZ41" i="9" s="1"/>
  <c r="AV41" i="9" a="1"/>
  <c r="AV41" i="9" s="1"/>
  <c r="AT41" i="9" a="1"/>
  <c r="AT41" i="9" s="1"/>
  <c r="AU40" i="9" a="1"/>
  <c r="AU40" i="9" s="1"/>
  <c r="AP40" i="9" a="1"/>
  <c r="AP40" i="9" s="1"/>
  <c r="BA40" i="9" a="1"/>
  <c r="BA40" i="9" s="1"/>
  <c r="AV40" i="9" a="1"/>
  <c r="AV40" i="9" s="1"/>
  <c r="AR40" i="9" a="1"/>
  <c r="AR40" i="9" s="1"/>
  <c r="AZ40" i="9" a="1"/>
  <c r="AZ40" i="9" s="1"/>
  <c r="AY40" i="9" a="1"/>
  <c r="AY40" i="9" s="1"/>
  <c r="AT40" i="9" a="1"/>
  <c r="AT40" i="9" s="1"/>
  <c r="AO40" i="9" a="1"/>
  <c r="AO40" i="9" s="1"/>
  <c r="AM40" i="9" a="1"/>
  <c r="AM40" i="9" s="1"/>
  <c r="BC40" i="9" a="1"/>
  <c r="BC40" i="9" s="1"/>
  <c r="BB40" i="9" a="1"/>
  <c r="BB40" i="9" s="1"/>
  <c r="AX40" i="9" a="1"/>
  <c r="AX40" i="9" s="1"/>
  <c r="AW40" i="9" a="1"/>
  <c r="AW40" i="9" s="1"/>
  <c r="AS40" i="9" a="1"/>
  <c r="AS40" i="9" s="1"/>
  <c r="AN40" i="9" a="1"/>
  <c r="AN40" i="9" s="1"/>
  <c r="AQ40" i="9" a="1"/>
  <c r="AQ40" i="9" s="1"/>
  <c r="AQ39" i="9" a="1"/>
  <c r="AQ39" i="9" s="1"/>
  <c r="BC39" i="9" a="1"/>
  <c r="BC39" i="9" s="1"/>
  <c r="AY39" i="9" a="1"/>
  <c r="AY39" i="9" s="1"/>
  <c r="AK39" i="9"/>
  <c r="AK40" i="9" s="1"/>
  <c r="AK41" i="9" s="1"/>
  <c r="AK42" i="9" s="1"/>
  <c r="AK43" i="9" s="1"/>
  <c r="AK44" i="9" s="1"/>
  <c r="AK45" i="9" s="1"/>
  <c r="AK46" i="9" s="1"/>
  <c r="AK47" i="9" s="1"/>
  <c r="AK48" i="9" s="1"/>
  <c r="AK49" i="9" s="1"/>
  <c r="AK50" i="9" s="1"/>
  <c r="AK51" i="9" s="1"/>
  <c r="AM39" i="9" a="1"/>
  <c r="AM39" i="9" s="1"/>
  <c r="AX39" i="9" a="1"/>
  <c r="AX39" i="9" s="1"/>
  <c r="AV39" i="9" a="1"/>
  <c r="AV39" i="9" s="1"/>
  <c r="AS39" i="9" a="1"/>
  <c r="AS39" i="9" s="1"/>
  <c r="BB39" i="9" a="1"/>
  <c r="BB39" i="9" s="1"/>
  <c r="AU39" i="9" a="1"/>
  <c r="AU39" i="9" s="1"/>
  <c r="AT39" i="9" a="1"/>
  <c r="AT39" i="9" s="1"/>
  <c r="AO39" i="9" a="1"/>
  <c r="AO39" i="9" s="1"/>
  <c r="BA39" i="9" a="1"/>
  <c r="BA39" i="9" s="1"/>
  <c r="AZ39" i="9" a="1"/>
  <c r="AZ39" i="9" s="1"/>
  <c r="AW39" i="9" a="1"/>
  <c r="AW39" i="9" s="1"/>
  <c r="AR39" i="9" a="1"/>
  <c r="AR39" i="9" s="1"/>
  <c r="AP39" i="9" a="1"/>
  <c r="AP39" i="9" s="1"/>
  <c r="AN39" i="9" a="1"/>
  <c r="AN39" i="9" s="1"/>
  <c r="AL47" i="9" a="1"/>
  <c r="AL47" i="9" s="1"/>
  <c r="AL43" i="9" a="1"/>
  <c r="AL43" i="9" s="1"/>
  <c r="AL39" i="9" a="1"/>
  <c r="AL39" i="9" s="1"/>
  <c r="AL46" i="9" a="1"/>
  <c r="AL46" i="9" s="1"/>
  <c r="AL42" i="9" a="1"/>
  <c r="AL42" i="9" s="1"/>
  <c r="AL41" i="9" a="1"/>
  <c r="AL41" i="9" s="1"/>
  <c r="AL45" i="9" a="1"/>
  <c r="AL45" i="9" s="1"/>
  <c r="AL48" i="9" a="1"/>
  <c r="AL48" i="9" s="1"/>
  <c r="AL44" i="9" a="1"/>
  <c r="AL44" i="9" s="1"/>
  <c r="AL40" i="9" a="1"/>
  <c r="AL40" i="9" s="1"/>
  <c r="CG55" i="9"/>
  <c r="CG58" i="9"/>
  <c r="CG56" i="9"/>
  <c r="CG57" i="9"/>
  <c r="BP57" i="9"/>
  <c r="BP56" i="9"/>
  <c r="BP58" i="9"/>
  <c r="BN55" i="9"/>
  <c r="C9" i="9"/>
  <c r="D21" i="9"/>
  <c r="C7" i="9"/>
  <c r="C3" i="9"/>
  <c r="J32" i="9"/>
  <c r="M32" i="9"/>
  <c r="C23" i="9"/>
  <c r="C5" i="9"/>
  <c r="G30" i="9"/>
  <c r="D27" i="9"/>
  <c r="C22" i="9"/>
  <c r="C12" i="9"/>
  <c r="C25" i="9"/>
  <c r="Q31" i="9"/>
  <c r="H31" i="9"/>
  <c r="S31" i="9"/>
  <c r="C20" i="9"/>
  <c r="N28" i="9"/>
  <c r="Q28" i="9"/>
  <c r="L28" i="9"/>
  <c r="C32" i="9"/>
  <c r="C30" i="9"/>
  <c r="C31" i="9"/>
  <c r="D25" i="9"/>
  <c r="C28" i="9"/>
  <c r="C29" i="9"/>
  <c r="D24" i="9"/>
  <c r="C24" i="9"/>
  <c r="D15" i="9"/>
  <c r="C15" i="9"/>
  <c r="AK6" i="9"/>
  <c r="C6" i="9"/>
  <c r="D14" i="9"/>
  <c r="C14" i="9"/>
  <c r="D17" i="9"/>
  <c r="C17" i="9"/>
  <c r="D8" i="9"/>
  <c r="C8" i="9"/>
  <c r="AK4" i="9"/>
  <c r="C4" i="9"/>
  <c r="AK10" i="9"/>
  <c r="C10" i="9"/>
  <c r="AK19" i="9"/>
  <c r="C19" i="9"/>
  <c r="AK13" i="9"/>
  <c r="C13" i="9"/>
  <c r="D5" i="9"/>
  <c r="D26" i="9"/>
  <c r="C26" i="9"/>
  <c r="AK21" i="9"/>
  <c r="C21" i="9"/>
  <c r="D16" i="9"/>
  <c r="C16" i="9"/>
  <c r="AK11" i="9"/>
  <c r="C11" i="9"/>
  <c r="AK18" i="9"/>
  <c r="C18" i="9"/>
  <c r="C27" i="9"/>
  <c r="D4" i="9"/>
  <c r="D19" i="9"/>
  <c r="D29" i="9"/>
  <c r="AK9" i="9"/>
  <c r="G8" i="13"/>
  <c r="A18" i="10" s="1"/>
  <c r="AK16" i="9"/>
  <c r="AK7" i="9"/>
  <c r="AK26" i="9"/>
  <c r="D7" i="9"/>
  <c r="D6" i="9"/>
  <c r="D32" i="9"/>
  <c r="AK5" i="9"/>
  <c r="D23" i="9"/>
  <c r="AK23" i="9"/>
  <c r="D9" i="9"/>
  <c r="AK14" i="9"/>
  <c r="D13" i="9"/>
  <c r="AK24" i="9"/>
  <c r="D30" i="9"/>
  <c r="AK17" i="9"/>
  <c r="D10" i="9"/>
  <c r="D28" i="9"/>
  <c r="D18" i="9"/>
  <c r="AK12" i="9"/>
  <c r="AK8" i="9"/>
  <c r="D22" i="9"/>
  <c r="AK25" i="9"/>
  <c r="D12" i="9"/>
  <c r="D3" i="9"/>
  <c r="AK31" i="9"/>
  <c r="D31" i="9"/>
  <c r="AK3" i="9"/>
  <c r="A19" i="10"/>
  <c r="O9" i="8"/>
  <c r="G10" i="13" s="1"/>
  <c r="AK22" i="9"/>
  <c r="AK27" i="9"/>
  <c r="AK28" i="9"/>
  <c r="AK32" i="9"/>
  <c r="AK20" i="9"/>
  <c r="D20" i="9"/>
  <c r="AK29" i="9"/>
  <c r="AK15" i="9"/>
  <c r="AK30" i="9"/>
  <c r="BF51" i="9" l="1"/>
  <c r="E51" i="9"/>
  <c r="BF32" i="9"/>
  <c r="BG32" i="9" s="1"/>
  <c r="BH32" i="9" s="1"/>
  <c r="BI32" i="9" s="1"/>
  <c r="BJ32" i="9" s="1"/>
  <c r="BK32" i="9" s="1"/>
  <c r="BL32" i="9" s="1"/>
  <c r="BM32" i="9" s="1"/>
  <c r="BN32" i="9" s="1"/>
  <c r="BO32" i="9" s="1"/>
  <c r="BP32" i="9" s="1"/>
  <c r="BQ32" i="9" s="1"/>
  <c r="BR32" i="9" s="1"/>
  <c r="BS32" i="9" s="1"/>
  <c r="BT32" i="9" s="1"/>
  <c r="BU32" i="9" s="1"/>
  <c r="BV32" i="9" s="1"/>
  <c r="BW32" i="9" s="1"/>
  <c r="J21" i="9"/>
  <c r="BF31" i="9"/>
  <c r="P25" i="9"/>
  <c r="BF30" i="9"/>
  <c r="BG30" i="9" s="1"/>
  <c r="BH30" i="9" s="1"/>
  <c r="BI30" i="9" s="1"/>
  <c r="BJ30" i="9" s="1"/>
  <c r="BK30" i="9" s="1"/>
  <c r="BL30" i="9" s="1"/>
  <c r="BM30" i="9" s="1"/>
  <c r="BN30" i="9" s="1"/>
  <c r="BO30" i="9" s="1"/>
  <c r="BP30" i="9" s="1"/>
  <c r="BQ30" i="9" s="1"/>
  <c r="BR30" i="9" s="1"/>
  <c r="BS30" i="9" s="1"/>
  <c r="BT30" i="9" s="1"/>
  <c r="BU30" i="9" s="1"/>
  <c r="BV30" i="9" s="1"/>
  <c r="BW30" i="9" s="1"/>
  <c r="K28" i="9"/>
  <c r="Q30" i="9"/>
  <c r="G32" i="9"/>
  <c r="G29" i="9"/>
  <c r="BF27" i="9"/>
  <c r="BG27" i="9" s="1"/>
  <c r="BH27" i="9" s="1"/>
  <c r="BI27" i="9" s="1"/>
  <c r="BJ27" i="9" s="1"/>
  <c r="BK27" i="9" s="1"/>
  <c r="BL27" i="9" s="1"/>
  <c r="BM27" i="9" s="1"/>
  <c r="BN27" i="9" s="1"/>
  <c r="BO27" i="9" s="1"/>
  <c r="K27" i="9"/>
  <c r="BF28" i="9"/>
  <c r="BG28" i="9" s="1"/>
  <c r="BH28" i="9" s="1"/>
  <c r="BI28" i="9" s="1"/>
  <c r="BJ28" i="9" s="1"/>
  <c r="BK28" i="9" s="1"/>
  <c r="BL28" i="9" s="1"/>
  <c r="BM28" i="9" s="1"/>
  <c r="BN28" i="9" s="1"/>
  <c r="BO28" i="9" s="1"/>
  <c r="BP28" i="9" s="1"/>
  <c r="BQ28" i="9" s="1"/>
  <c r="BR28" i="9" s="1"/>
  <c r="BS28" i="9" s="1"/>
  <c r="BT28" i="9" s="1"/>
  <c r="BU28" i="9" s="1"/>
  <c r="BV28" i="9" s="1"/>
  <c r="BW28" i="9" s="1"/>
  <c r="S28" i="9"/>
  <c r="L27" i="9"/>
  <c r="E29" i="9"/>
  <c r="Q29" i="9"/>
  <c r="J27" i="9"/>
  <c r="T27" i="9"/>
  <c r="S29" i="9"/>
  <c r="BF29" i="9"/>
  <c r="G27" i="9"/>
  <c r="M27" i="9"/>
  <c r="O32" i="9"/>
  <c r="P32" i="9"/>
  <c r="N32" i="9"/>
  <c r="E32" i="9"/>
  <c r="S32" i="9"/>
  <c r="L32" i="9"/>
  <c r="R32" i="9"/>
  <c r="K32" i="9"/>
  <c r="T32" i="9"/>
  <c r="I32" i="9"/>
  <c r="L31" i="9"/>
  <c r="BG31" i="9"/>
  <c r="BH31" i="9" s="1"/>
  <c r="BI31" i="9" s="1"/>
  <c r="BJ31" i="9" s="1"/>
  <c r="BK31" i="9" s="1"/>
  <c r="BL31" i="9" s="1"/>
  <c r="BM31" i="9" s="1"/>
  <c r="BN31" i="9" s="1"/>
  <c r="BO31" i="9" s="1"/>
  <c r="BP31" i="9" s="1"/>
  <c r="BQ31" i="9" s="1"/>
  <c r="BR31" i="9" s="1"/>
  <c r="BS31" i="9" s="1"/>
  <c r="BT31" i="9" s="1"/>
  <c r="BU31" i="9" s="1"/>
  <c r="BV31" i="9" s="1"/>
  <c r="BW31" i="9" s="1"/>
  <c r="N31" i="9"/>
  <c r="F31" i="9"/>
  <c r="G31" i="9"/>
  <c r="P31" i="9"/>
  <c r="I31" i="9"/>
  <c r="E31" i="9"/>
  <c r="R31" i="9"/>
  <c r="K31" i="9"/>
  <c r="O31" i="9"/>
  <c r="T31" i="9"/>
  <c r="I30" i="9"/>
  <c r="K30" i="9"/>
  <c r="H30" i="9"/>
  <c r="M30" i="9"/>
  <c r="J30" i="9"/>
  <c r="N30" i="9"/>
  <c r="O30" i="9"/>
  <c r="L30" i="9"/>
  <c r="F30" i="9"/>
  <c r="E30" i="9"/>
  <c r="R30" i="9"/>
  <c r="S30" i="9"/>
  <c r="H29" i="9"/>
  <c r="M29" i="9"/>
  <c r="L29" i="9"/>
  <c r="R29" i="9"/>
  <c r="O29" i="9"/>
  <c r="T29" i="9"/>
  <c r="N29" i="9"/>
  <c r="K29" i="9"/>
  <c r="P29" i="9"/>
  <c r="I29" i="9"/>
  <c r="F29" i="9"/>
  <c r="E28" i="9"/>
  <c r="O28" i="9"/>
  <c r="H28" i="9"/>
  <c r="T28" i="9"/>
  <c r="R28" i="9"/>
  <c r="P28" i="9"/>
  <c r="I28" i="9"/>
  <c r="G28" i="9"/>
  <c r="M28" i="9"/>
  <c r="N27" i="9"/>
  <c r="O27" i="9"/>
  <c r="H27" i="9"/>
  <c r="Q27" i="9"/>
  <c r="F27" i="9"/>
  <c r="R27" i="9"/>
  <c r="S27" i="9"/>
  <c r="P27" i="9"/>
  <c r="K26" i="9"/>
  <c r="L23" i="9"/>
  <c r="N26" i="9"/>
  <c r="O24" i="9"/>
  <c r="P24" i="9"/>
  <c r="H26" i="9"/>
  <c r="I26" i="9"/>
  <c r="K25" i="9"/>
  <c r="N24" i="9"/>
  <c r="F5" i="9"/>
  <c r="J24" i="9"/>
  <c r="T26" i="9"/>
  <c r="Q24" i="9"/>
  <c r="T24" i="9"/>
  <c r="F24" i="9"/>
  <c r="J26" i="9"/>
  <c r="P26" i="9"/>
  <c r="S24" i="9"/>
  <c r="I24" i="9"/>
  <c r="Q26" i="9"/>
  <c r="S26" i="9"/>
  <c r="H22" i="9"/>
  <c r="I25" i="9"/>
  <c r="N25" i="9"/>
  <c r="L10" i="9"/>
  <c r="Q23" i="9"/>
  <c r="Q25" i="9"/>
  <c r="L25" i="9"/>
  <c r="G25" i="9"/>
  <c r="F26" i="9"/>
  <c r="R26" i="9"/>
  <c r="O26" i="9"/>
  <c r="L26" i="9"/>
  <c r="M26" i="9"/>
  <c r="G26" i="9"/>
  <c r="R25" i="9"/>
  <c r="O25" i="9"/>
  <c r="T25" i="9"/>
  <c r="M25" i="9"/>
  <c r="F25" i="9"/>
  <c r="S25" i="9"/>
  <c r="H25" i="9"/>
  <c r="J25" i="9"/>
  <c r="G24" i="9"/>
  <c r="L24" i="9"/>
  <c r="R24" i="9"/>
  <c r="K24" i="9"/>
  <c r="H24" i="9"/>
  <c r="M24" i="9"/>
  <c r="N21" i="9"/>
  <c r="G21" i="9"/>
  <c r="S21" i="9"/>
  <c r="P21" i="9"/>
  <c r="Q21" i="9"/>
  <c r="L20" i="9"/>
  <c r="N18" i="9"/>
  <c r="F12" i="9"/>
  <c r="O8" i="9"/>
  <c r="J20" i="9"/>
  <c r="F22" i="9"/>
  <c r="K22" i="9"/>
  <c r="P6" i="9"/>
  <c r="Q20" i="9"/>
  <c r="L22" i="9"/>
  <c r="T22" i="9"/>
  <c r="BO62" i="9"/>
  <c r="CH62" i="9"/>
  <c r="CH60" i="9"/>
  <c r="CH61" i="9"/>
  <c r="CH59" i="9"/>
  <c r="BQ61" i="9"/>
  <c r="BQ60" i="9"/>
  <c r="BQ59" i="9"/>
  <c r="F23" i="9"/>
  <c r="G23" i="9"/>
  <c r="J23" i="9"/>
  <c r="K23" i="9"/>
  <c r="O23" i="9"/>
  <c r="T23" i="9"/>
  <c r="M23" i="9"/>
  <c r="N23" i="9"/>
  <c r="P23" i="9"/>
  <c r="I23" i="9"/>
  <c r="R23" i="9"/>
  <c r="S23" i="9"/>
  <c r="H23" i="9"/>
  <c r="Q22" i="9"/>
  <c r="O22" i="9"/>
  <c r="I22" i="9"/>
  <c r="R22" i="9"/>
  <c r="S22" i="9"/>
  <c r="P22" i="9"/>
  <c r="J22" i="9"/>
  <c r="N22" i="9"/>
  <c r="M22" i="9"/>
  <c r="G22" i="9"/>
  <c r="T21" i="9"/>
  <c r="K21" i="9"/>
  <c r="H21" i="9"/>
  <c r="L21" i="9"/>
  <c r="R21" i="9"/>
  <c r="O21" i="9"/>
  <c r="M21" i="9"/>
  <c r="I21" i="9"/>
  <c r="F21" i="9"/>
  <c r="S20" i="9"/>
  <c r="K20" i="9"/>
  <c r="M20" i="9"/>
  <c r="R20" i="9"/>
  <c r="O20" i="9"/>
  <c r="G20" i="9"/>
  <c r="P20" i="9"/>
  <c r="T20" i="9"/>
  <c r="N20" i="9"/>
  <c r="I20" i="9"/>
  <c r="F20" i="9"/>
  <c r="H20" i="9"/>
  <c r="CH55" i="9"/>
  <c r="CH57" i="9"/>
  <c r="CH56" i="9"/>
  <c r="CH58" i="9"/>
  <c r="M11" i="9"/>
  <c r="M17" i="9"/>
  <c r="K13" i="9"/>
  <c r="Q15" i="9"/>
  <c r="Q3" i="9"/>
  <c r="O7" i="9"/>
  <c r="R16" i="9"/>
  <c r="BQ57" i="9"/>
  <c r="BQ56" i="9"/>
  <c r="BQ58" i="9"/>
  <c r="BO55" i="9"/>
  <c r="O18" i="9"/>
  <c r="T5" i="9"/>
  <c r="T18" i="9"/>
  <c r="I10" i="9"/>
  <c r="J8" i="9"/>
  <c r="K10" i="9"/>
  <c r="S15" i="9"/>
  <c r="N6" i="9"/>
  <c r="S6" i="9"/>
  <c r="O13" i="9"/>
  <c r="I12" i="9"/>
  <c r="L12" i="9"/>
  <c r="Q13" i="9"/>
  <c r="R6" i="9"/>
  <c r="O15" i="9"/>
  <c r="S8" i="9"/>
  <c r="P13" i="9"/>
  <c r="T15" i="9"/>
  <c r="I15" i="9"/>
  <c r="P15" i="9"/>
  <c r="L15" i="9"/>
  <c r="T11" i="9"/>
  <c r="P11" i="9"/>
  <c r="K11" i="9"/>
  <c r="Q11" i="9"/>
  <c r="O11" i="9"/>
  <c r="F11" i="9"/>
  <c r="H11" i="9"/>
  <c r="S4" i="9"/>
  <c r="N4" i="9"/>
  <c r="L4" i="9"/>
  <c r="M4" i="9"/>
  <c r="G17" i="9"/>
  <c r="S17" i="9"/>
  <c r="J17" i="9"/>
  <c r="Q17" i="9"/>
  <c r="P17" i="9"/>
  <c r="T17" i="9"/>
  <c r="J10" i="9"/>
  <c r="J15" i="9"/>
  <c r="G5" i="9"/>
  <c r="I13" i="9"/>
  <c r="Q18" i="9"/>
  <c r="T14" i="9"/>
  <c r="R14" i="9"/>
  <c r="S14" i="9"/>
  <c r="K14" i="9"/>
  <c r="H14" i="9"/>
  <c r="O14" i="9"/>
  <c r="I14" i="9"/>
  <c r="P14" i="9"/>
  <c r="M14" i="9"/>
  <c r="Q14" i="9"/>
  <c r="J14" i="9"/>
  <c r="L14" i="9"/>
  <c r="G14" i="9"/>
  <c r="N14" i="9"/>
  <c r="F14" i="9"/>
  <c r="O9" i="9"/>
  <c r="R9" i="9"/>
  <c r="N9" i="9"/>
  <c r="F9" i="9"/>
  <c r="G19" i="9"/>
  <c r="L19" i="9"/>
  <c r="T19" i="9"/>
  <c r="O19" i="9"/>
  <c r="M19" i="9"/>
  <c r="J19" i="9"/>
  <c r="H19" i="9"/>
  <c r="F19" i="9"/>
  <c r="S19" i="9"/>
  <c r="Q19" i="9"/>
  <c r="R19" i="9"/>
  <c r="P19" i="9"/>
  <c r="K19" i="9"/>
  <c r="I19" i="9"/>
  <c r="N19" i="9"/>
  <c r="G6" i="9"/>
  <c r="H6" i="9"/>
  <c r="I6" i="9"/>
  <c r="I3" i="9"/>
  <c r="H3" i="9"/>
  <c r="T3" i="9"/>
  <c r="J3" i="9"/>
  <c r="S3" i="9"/>
  <c r="O3" i="9"/>
  <c r="P7" i="9"/>
  <c r="N7" i="9"/>
  <c r="M7" i="9"/>
  <c r="K7" i="9"/>
  <c r="I7" i="9"/>
  <c r="R7" i="9"/>
  <c r="L7" i="9"/>
  <c r="S16" i="9"/>
  <c r="P16" i="9"/>
  <c r="F16" i="9"/>
  <c r="L16" i="9"/>
  <c r="F8" i="9"/>
  <c r="K8" i="9"/>
  <c r="G8" i="9"/>
  <c r="N8" i="9"/>
  <c r="H8" i="9"/>
  <c r="M8" i="9"/>
  <c r="L8" i="9"/>
  <c r="R8" i="9"/>
  <c r="P8" i="9"/>
  <c r="Q8" i="9"/>
  <c r="T8" i="9"/>
  <c r="R12" i="9"/>
  <c r="P12" i="9"/>
  <c r="S12" i="9"/>
  <c r="J12" i="9"/>
  <c r="Q12" i="9"/>
  <c r="N12" i="9"/>
  <c r="K12" i="9"/>
  <c r="T12" i="9"/>
  <c r="H12" i="9"/>
  <c r="M12" i="9"/>
  <c r="O12" i="9"/>
  <c r="S5" i="9"/>
  <c r="K9" i="9"/>
  <c r="S13" i="9"/>
  <c r="J18" i="9"/>
  <c r="H10" i="9"/>
  <c r="T16" i="9"/>
  <c r="J4" i="9"/>
  <c r="T6" i="9"/>
  <c r="G15" i="9"/>
  <c r="I8" i="9"/>
  <c r="G12" i="9"/>
  <c r="G10" i="9"/>
  <c r="H13" i="9"/>
  <c r="T13" i="9"/>
  <c r="H18" i="9"/>
  <c r="H16" i="9"/>
  <c r="Q4" i="9"/>
  <c r="M6" i="9"/>
  <c r="K6" i="9"/>
  <c r="Q6" i="9"/>
  <c r="L6" i="9"/>
  <c r="M10" i="9"/>
  <c r="F10" i="9"/>
  <c r="S10" i="9"/>
  <c r="T10" i="9"/>
  <c r="F15" i="9"/>
  <c r="R15" i="9"/>
  <c r="H15" i="9"/>
  <c r="M15" i="9"/>
  <c r="Q5" i="9"/>
  <c r="N5" i="9"/>
  <c r="P5" i="9"/>
  <c r="O5" i="9"/>
  <c r="N13" i="9"/>
  <c r="R13" i="9"/>
  <c r="F13" i="9"/>
  <c r="G13" i="9"/>
  <c r="M18" i="9"/>
  <c r="K18" i="9"/>
  <c r="L18" i="9"/>
  <c r="F18" i="9"/>
  <c r="N3" i="9"/>
  <c r="L3" i="9"/>
  <c r="R3" i="9"/>
  <c r="M3" i="9"/>
  <c r="S7" i="9"/>
  <c r="T7" i="9"/>
  <c r="G7" i="9"/>
  <c r="Q7" i="9"/>
  <c r="G11" i="9"/>
  <c r="N11" i="9"/>
  <c r="R11" i="9"/>
  <c r="I11" i="9"/>
  <c r="Q16" i="9"/>
  <c r="M16" i="9"/>
  <c r="O16" i="9"/>
  <c r="N16" i="9"/>
  <c r="G4" i="9"/>
  <c r="P4" i="9"/>
  <c r="O4" i="9"/>
  <c r="F4" i="9"/>
  <c r="F17" i="9"/>
  <c r="L17" i="9"/>
  <c r="K17" i="9"/>
  <c r="I17" i="9"/>
  <c r="T9" i="9"/>
  <c r="Q9" i="9"/>
  <c r="H9" i="9"/>
  <c r="G9" i="9"/>
  <c r="N10" i="9"/>
  <c r="P10" i="9"/>
  <c r="I5" i="9"/>
  <c r="J5" i="9"/>
  <c r="H5" i="9"/>
  <c r="K5" i="9"/>
  <c r="M13" i="9"/>
  <c r="S18" i="9"/>
  <c r="R18" i="9"/>
  <c r="I16" i="9"/>
  <c r="J16" i="9"/>
  <c r="H4" i="9"/>
  <c r="T4" i="9"/>
  <c r="R4" i="9"/>
  <c r="I9" i="9"/>
  <c r="L9" i="9"/>
  <c r="J9" i="9"/>
  <c r="S9" i="9"/>
  <c r="J6" i="9"/>
  <c r="O6" i="9"/>
  <c r="F6" i="9"/>
  <c r="O10" i="9"/>
  <c r="R10" i="9"/>
  <c r="Q10" i="9"/>
  <c r="K15" i="9"/>
  <c r="N15" i="9"/>
  <c r="L5" i="9"/>
  <c r="R5" i="9"/>
  <c r="M5" i="9"/>
  <c r="J13" i="9"/>
  <c r="L13" i="9"/>
  <c r="G18" i="9"/>
  <c r="I18" i="9"/>
  <c r="P18" i="9"/>
  <c r="G3" i="9"/>
  <c r="P3" i="9"/>
  <c r="K3" i="9"/>
  <c r="F7" i="9"/>
  <c r="H7" i="9"/>
  <c r="J7" i="9"/>
  <c r="L11" i="9"/>
  <c r="S11" i="9"/>
  <c r="J11" i="9"/>
  <c r="G16" i="9"/>
  <c r="K16" i="9"/>
  <c r="K4" i="9"/>
  <c r="I4" i="9"/>
  <c r="R17" i="9"/>
  <c r="N17" i="9"/>
  <c r="H17" i="9"/>
  <c r="O17" i="9"/>
  <c r="P9" i="9"/>
  <c r="M9" i="9"/>
  <c r="E27" i="9"/>
  <c r="E50" i="9"/>
  <c r="E45" i="9"/>
  <c r="E40" i="9"/>
  <c r="E3" i="9"/>
  <c r="F3" i="9"/>
  <c r="E14" i="9"/>
  <c r="E19" i="9"/>
  <c r="E18" i="9"/>
  <c r="E17" i="9"/>
  <c r="E5" i="9"/>
  <c r="E20" i="9"/>
  <c r="E16" i="9"/>
  <c r="E39" i="9"/>
  <c r="E44" i="9"/>
  <c r="E7" i="9"/>
  <c r="E4" i="9"/>
  <c r="E22" i="9"/>
  <c r="E43" i="9"/>
  <c r="E9" i="9"/>
  <c r="E11" i="9"/>
  <c r="E10" i="9"/>
  <c r="E49" i="9"/>
  <c r="E23" i="9"/>
  <c r="E42" i="9"/>
  <c r="E48" i="9"/>
  <c r="E41" i="9"/>
  <c r="E46" i="9"/>
  <c r="E47" i="9"/>
  <c r="E13" i="9"/>
  <c r="E6" i="9"/>
  <c r="E15" i="9"/>
  <c r="E21" i="9"/>
  <c r="E26" i="9"/>
  <c r="E25" i="9"/>
  <c r="E8" i="9"/>
  <c r="E12" i="9"/>
  <c r="E24" i="9"/>
  <c r="A20" i="10"/>
  <c r="O10" i="8"/>
  <c r="G11" i="13" s="1"/>
  <c r="BG51" i="9" l="1"/>
  <c r="AJ51" i="9"/>
  <c r="BG29" i="9"/>
  <c r="AE32" i="9"/>
  <c r="AJ32" i="9"/>
  <c r="AF32" i="9"/>
  <c r="Z32" i="9"/>
  <c r="Y32" i="9"/>
  <c r="U32" i="9"/>
  <c r="AH32" i="9"/>
  <c r="AG32" i="9"/>
  <c r="AD32" i="9"/>
  <c r="AC32" i="9"/>
  <c r="AA32" i="9"/>
  <c r="W32" i="9"/>
  <c r="X32" i="9"/>
  <c r="AI32" i="9"/>
  <c r="V32" i="9"/>
  <c r="AB32" i="9"/>
  <c r="AB31" i="9"/>
  <c r="AA31" i="9"/>
  <c r="V31" i="9"/>
  <c r="AI31" i="9"/>
  <c r="U31" i="9"/>
  <c r="Z31" i="9"/>
  <c r="AG31" i="9"/>
  <c r="AC31" i="9"/>
  <c r="AD31" i="9"/>
  <c r="AJ31" i="9"/>
  <c r="X31" i="9"/>
  <c r="W31" i="9"/>
  <c r="Y31" i="9"/>
  <c r="AF31" i="9"/>
  <c r="AH31" i="9"/>
  <c r="AE31" i="9"/>
  <c r="AI30" i="9"/>
  <c r="AH30" i="9"/>
  <c r="AC30" i="9"/>
  <c r="W30" i="9"/>
  <c r="X30" i="9"/>
  <c r="AG30" i="9"/>
  <c r="Z30" i="9"/>
  <c r="AA30" i="9"/>
  <c r="AJ30" i="9"/>
  <c r="AD30" i="9"/>
  <c r="Y30" i="9"/>
  <c r="U30" i="9"/>
  <c r="AB30" i="9"/>
  <c r="AF30" i="9"/>
  <c r="AE30" i="9"/>
  <c r="V30" i="9"/>
  <c r="AA29" i="9"/>
  <c r="U29" i="9"/>
  <c r="AH29" i="9"/>
  <c r="AI29" i="9"/>
  <c r="Y29" i="9"/>
  <c r="AE29" i="9"/>
  <c r="AC29" i="9"/>
  <c r="AD29" i="9"/>
  <c r="X29" i="9"/>
  <c r="W29" i="9"/>
  <c r="AJ29" i="9"/>
  <c r="AG29" i="9"/>
  <c r="AB29" i="9"/>
  <c r="Z29" i="9"/>
  <c r="V29" i="9"/>
  <c r="AF29" i="9"/>
  <c r="AI28" i="9"/>
  <c r="AG28" i="9"/>
  <c r="AD28" i="9"/>
  <c r="AC28" i="9"/>
  <c r="AE28" i="9"/>
  <c r="AF28" i="9"/>
  <c r="Z28" i="9"/>
  <c r="Y28" i="9"/>
  <c r="W28" i="9"/>
  <c r="AA28" i="9"/>
  <c r="X28" i="9"/>
  <c r="AH28" i="9"/>
  <c r="V28" i="9"/>
  <c r="U28" i="9"/>
  <c r="AJ28" i="9"/>
  <c r="AB28" i="9"/>
  <c r="AJ27" i="9"/>
  <c r="AE27" i="9"/>
  <c r="AH27" i="9"/>
  <c r="AF27" i="9"/>
  <c r="AI27" i="9"/>
  <c r="AG27" i="9"/>
  <c r="AF26" i="9"/>
  <c r="AI26" i="9"/>
  <c r="AE26" i="9"/>
  <c r="AG26" i="9"/>
  <c r="AJ26" i="9"/>
  <c r="AH26" i="9"/>
  <c r="AH25" i="9"/>
  <c r="AF25" i="9"/>
  <c r="AE25" i="9"/>
  <c r="AJ25" i="9"/>
  <c r="AG25" i="9"/>
  <c r="AI25" i="9"/>
  <c r="AI24" i="9"/>
  <c r="AE24" i="9"/>
  <c r="AF24" i="9"/>
  <c r="AH24" i="9"/>
  <c r="AG24" i="9"/>
  <c r="AJ24" i="9"/>
  <c r="CI62" i="9"/>
  <c r="BP62" i="9"/>
  <c r="CI60" i="9"/>
  <c r="CI61" i="9"/>
  <c r="CI59" i="9"/>
  <c r="BR61" i="9"/>
  <c r="BR60" i="9"/>
  <c r="BR59" i="9"/>
  <c r="AE23" i="9"/>
  <c r="AF23" i="9"/>
  <c r="AJ23" i="9"/>
  <c r="AI23" i="9"/>
  <c r="AH23" i="9"/>
  <c r="AG23" i="9"/>
  <c r="AF22" i="9"/>
  <c r="AE22" i="9"/>
  <c r="AI22" i="9"/>
  <c r="AJ22" i="9"/>
  <c r="AG22" i="9"/>
  <c r="AH22" i="9"/>
  <c r="AG21" i="9"/>
  <c r="AI21" i="9"/>
  <c r="AJ21" i="9"/>
  <c r="AE21" i="9"/>
  <c r="AF21" i="9"/>
  <c r="AH21" i="9"/>
  <c r="AE20" i="9"/>
  <c r="AJ20" i="9"/>
  <c r="AI20" i="9"/>
  <c r="AF20" i="9"/>
  <c r="AG20" i="9"/>
  <c r="AH20" i="9"/>
  <c r="AJ50" i="9"/>
  <c r="A50" i="9" s="1"/>
  <c r="AJ49" i="9"/>
  <c r="CI55" i="9"/>
  <c r="CI56" i="9"/>
  <c r="CI58" i="9"/>
  <c r="CI57" i="9"/>
  <c r="AJ48" i="9"/>
  <c r="A48" i="9" s="1"/>
  <c r="AJ43" i="9"/>
  <c r="A43" i="9" s="1"/>
  <c r="AJ44" i="9"/>
  <c r="A44" i="9" s="1"/>
  <c r="AJ47" i="9"/>
  <c r="A47" i="9" s="1"/>
  <c r="AJ42" i="9"/>
  <c r="A42" i="9" s="1"/>
  <c r="AJ39" i="9"/>
  <c r="A39" i="9" s="1"/>
  <c r="AJ46" i="9"/>
  <c r="A46" i="9" s="1"/>
  <c r="AJ41" i="9"/>
  <c r="A41" i="9" s="1"/>
  <c r="AJ45" i="9"/>
  <c r="A45" i="9" s="1"/>
  <c r="AJ40" i="9"/>
  <c r="A40" i="9" s="1"/>
  <c r="BR56" i="9"/>
  <c r="BR58" i="9"/>
  <c r="BR57" i="9"/>
  <c r="BP55" i="9"/>
  <c r="AH12" i="9"/>
  <c r="AG12" i="9"/>
  <c r="AJ12" i="9"/>
  <c r="AH10" i="9"/>
  <c r="AF10" i="9"/>
  <c r="AE10" i="9"/>
  <c r="AH6" i="9"/>
  <c r="AG6" i="9"/>
  <c r="AF6" i="9"/>
  <c r="AJ9" i="9"/>
  <c r="AI9" i="9"/>
  <c r="AH9" i="9"/>
  <c r="AI7" i="9"/>
  <c r="AE7" i="9"/>
  <c r="AG7" i="9"/>
  <c r="AI18" i="9"/>
  <c r="AJ18" i="9"/>
  <c r="AH18" i="9"/>
  <c r="AG18" i="9"/>
  <c r="AJ19" i="9"/>
  <c r="AH19" i="9"/>
  <c r="AG19" i="9"/>
  <c r="AG9" i="9"/>
  <c r="AE9" i="9"/>
  <c r="AG14" i="9"/>
  <c r="AH14" i="9"/>
  <c r="AJ17" i="9"/>
  <c r="AH4" i="9"/>
  <c r="AF4" i="9"/>
  <c r="AH16" i="9"/>
  <c r="AF16" i="9"/>
  <c r="AI11" i="9"/>
  <c r="AJ7" i="9"/>
  <c r="AH7" i="9"/>
  <c r="AI3" i="9"/>
  <c r="AF18" i="9"/>
  <c r="AG13" i="9"/>
  <c r="AI13" i="9"/>
  <c r="AJ5" i="9"/>
  <c r="AE5" i="9"/>
  <c r="AI12" i="9"/>
  <c r="AF12" i="9"/>
  <c r="AJ8" i="9"/>
  <c r="AG8" i="9"/>
  <c r="AF8" i="9"/>
  <c r="AF15" i="9"/>
  <c r="AG15" i="9"/>
  <c r="AJ10" i="9"/>
  <c r="AI10" i="9"/>
  <c r="AI6" i="9"/>
  <c r="AJ3" i="9"/>
  <c r="AG3" i="9"/>
  <c r="AF19" i="9"/>
  <c r="AF9" i="9"/>
  <c r="AF14" i="9"/>
  <c r="AH17" i="9"/>
  <c r="AJ4" i="9"/>
  <c r="AG4" i="9"/>
  <c r="AJ16" i="9"/>
  <c r="AG16" i="9"/>
  <c r="AE11" i="9"/>
  <c r="AF7" i="9"/>
  <c r="AE3" i="9"/>
  <c r="AE18" i="9"/>
  <c r="AF13" i="9"/>
  <c r="AH5" i="9"/>
  <c r="AE12" i="9"/>
  <c r="AI8" i="9"/>
  <c r="AI15" i="9"/>
  <c r="AG10" i="9"/>
  <c r="AJ6" i="9"/>
  <c r="AE6" i="9"/>
  <c r="AH3" i="9"/>
  <c r="AF3" i="9"/>
  <c r="AE13" i="9"/>
  <c r="AJ13" i="9"/>
  <c r="AH13" i="9"/>
  <c r="AG5" i="9"/>
  <c r="AF5" i="9"/>
  <c r="AI5" i="9"/>
  <c r="AE19" i="9"/>
  <c r="AI19" i="9"/>
  <c r="AI14" i="9"/>
  <c r="AJ14" i="9"/>
  <c r="AE14" i="9"/>
  <c r="AE8" i="9"/>
  <c r="AH8" i="9"/>
  <c r="AE15" i="9"/>
  <c r="AJ15" i="9"/>
  <c r="AH15" i="9"/>
  <c r="AJ11" i="9"/>
  <c r="AG11" i="9"/>
  <c r="AH11" i="9"/>
  <c r="AF11" i="9"/>
  <c r="AE4" i="9"/>
  <c r="AI4" i="9"/>
  <c r="AE16" i="9"/>
  <c r="AI16" i="9"/>
  <c r="AG17" i="9"/>
  <c r="AI17" i="9"/>
  <c r="AF17" i="9"/>
  <c r="AE17" i="9"/>
  <c r="U8" i="9"/>
  <c r="W20" i="9"/>
  <c r="X8" i="9"/>
  <c r="W25" i="9"/>
  <c r="W23" i="9"/>
  <c r="V16" i="9"/>
  <c r="W24" i="9"/>
  <c r="AA23" i="9"/>
  <c r="AB10" i="9"/>
  <c r="AA25" i="9"/>
  <c r="Z16" i="9"/>
  <c r="AB25" i="9"/>
  <c r="AA8" i="9"/>
  <c r="AA21" i="9"/>
  <c r="AA11" i="9"/>
  <c r="X7" i="9"/>
  <c r="Z3" i="9"/>
  <c r="X5" i="9"/>
  <c r="X12" i="9"/>
  <c r="V12" i="9"/>
  <c r="W12" i="9"/>
  <c r="AA12" i="9"/>
  <c r="Y12" i="9"/>
  <c r="AA26" i="9"/>
  <c r="V26" i="9"/>
  <c r="U26" i="9"/>
  <c r="Z26" i="9"/>
  <c r="Y26" i="9"/>
  <c r="AB26" i="9"/>
  <c r="W26" i="9"/>
  <c r="AA6" i="9"/>
  <c r="V6" i="9"/>
  <c r="Y6" i="9"/>
  <c r="W6" i="9"/>
  <c r="X6" i="9"/>
  <c r="U6" i="9"/>
  <c r="AA13" i="9"/>
  <c r="Z13" i="9"/>
  <c r="X13" i="9"/>
  <c r="W13" i="9"/>
  <c r="V13" i="9"/>
  <c r="U13" i="9"/>
  <c r="Y13" i="9"/>
  <c r="Y21" i="9"/>
  <c r="W9" i="9"/>
  <c r="Z9" i="9"/>
  <c r="AC9" i="9"/>
  <c r="AB9" i="9"/>
  <c r="V9" i="9"/>
  <c r="Y9" i="9"/>
  <c r="AA22" i="9"/>
  <c r="Y22" i="9"/>
  <c r="Z22" i="9"/>
  <c r="AC22" i="9"/>
  <c r="W22" i="9"/>
  <c r="V22" i="9"/>
  <c r="AB22" i="9"/>
  <c r="AA4" i="9"/>
  <c r="V4" i="9"/>
  <c r="Y4" i="9"/>
  <c r="W4" i="9"/>
  <c r="AB4" i="9"/>
  <c r="Y14" i="9"/>
  <c r="Z14" i="9"/>
  <c r="AB14" i="9"/>
  <c r="V20" i="9"/>
  <c r="Y20" i="9"/>
  <c r="Z20" i="9"/>
  <c r="AB20" i="9"/>
  <c r="Y18" i="9"/>
  <c r="Z18" i="9"/>
  <c r="AB18" i="9"/>
  <c r="AA19" i="9"/>
  <c r="Z19" i="9"/>
  <c r="U19" i="9"/>
  <c r="W19" i="9"/>
  <c r="V19" i="9"/>
  <c r="X19" i="9"/>
  <c r="U17" i="9"/>
  <c r="Y17" i="9"/>
  <c r="W3" i="9"/>
  <c r="V3" i="9"/>
  <c r="AA27" i="9"/>
  <c r="Y27" i="9"/>
  <c r="AB27" i="9"/>
  <c r="V27" i="9"/>
  <c r="AB3" i="9"/>
  <c r="U27" i="9"/>
  <c r="Z27" i="9"/>
  <c r="Y3" i="9"/>
  <c r="U25" i="9"/>
  <c r="Y7" i="9"/>
  <c r="X4" i="9"/>
  <c r="Z12" i="9"/>
  <c r="W5" i="9"/>
  <c r="U11" i="9"/>
  <c r="X21" i="9"/>
  <c r="X9" i="9"/>
  <c r="AA20" i="9"/>
  <c r="W16" i="9"/>
  <c r="U9" i="9"/>
  <c r="AB21" i="9"/>
  <c r="X18" i="9"/>
  <c r="X26" i="9"/>
  <c r="U18" i="9"/>
  <c r="V24" i="9"/>
  <c r="W7" i="9"/>
  <c r="Z5" i="9"/>
  <c r="AA17" i="9"/>
  <c r="V18" i="9"/>
  <c r="AA14" i="9"/>
  <c r="W27" i="9"/>
  <c r="AB6" i="9"/>
  <c r="Y19" i="9"/>
  <c r="AA7" i="9"/>
  <c r="V14" i="9"/>
  <c r="X25" i="9"/>
  <c r="Z6" i="9"/>
  <c r="AA10" i="9"/>
  <c r="AA24" i="9"/>
  <c r="U3" i="9"/>
  <c r="X20" i="9"/>
  <c r="U12" i="9"/>
  <c r="U20" i="9"/>
  <c r="AB15" i="9"/>
  <c r="X3" i="9"/>
  <c r="AB12" i="9"/>
  <c r="U4" i="9"/>
  <c r="U5" i="9"/>
  <c r="AB13" i="9"/>
  <c r="X14" i="9"/>
  <c r="X22" i="9"/>
  <c r="U14" i="9"/>
  <c r="U22" i="9"/>
  <c r="U24" i="9"/>
  <c r="AB24" i="9"/>
  <c r="AA15" i="9"/>
  <c r="Z15" i="9"/>
  <c r="Y15" i="9"/>
  <c r="U15" i="9"/>
  <c r="W15" i="9"/>
  <c r="V15" i="9"/>
  <c r="X15" i="9"/>
  <c r="W10" i="9"/>
  <c r="V10" i="9"/>
  <c r="X10" i="9"/>
  <c r="Y10" i="9"/>
  <c r="U10" i="9"/>
  <c r="AB16" i="9"/>
  <c r="Y16" i="9"/>
  <c r="Y5" i="9"/>
  <c r="AB8" i="9"/>
  <c r="Y25" i="9"/>
  <c r="X11" i="9"/>
  <c r="V11" i="9"/>
  <c r="Y11" i="9"/>
  <c r="AA3" i="9"/>
  <c r="Z10" i="9"/>
  <c r="AB19" i="9"/>
  <c r="Z4" i="9"/>
  <c r="Z8" i="9"/>
  <c r="AA16" i="9"/>
  <c r="Z7" i="9"/>
  <c r="AA9" i="9"/>
  <c r="U7" i="9"/>
  <c r="AB17" i="9"/>
  <c r="X16" i="9"/>
  <c r="X24" i="9"/>
  <c r="U16" i="9"/>
  <c r="X27" i="9"/>
  <c r="V5" i="9"/>
  <c r="U21" i="9"/>
  <c r="Y8" i="9"/>
  <c r="X17" i="9"/>
  <c r="AB5" i="9"/>
  <c r="AB7" i="9"/>
  <c r="AB11" i="9"/>
  <c r="W14" i="9"/>
  <c r="W18" i="9"/>
  <c r="AA18" i="9"/>
  <c r="AA5" i="9"/>
  <c r="Z11" i="9"/>
  <c r="Z24" i="9"/>
  <c r="W8" i="9"/>
  <c r="AC11" i="9"/>
  <c r="X23" i="9"/>
  <c r="V17" i="9"/>
  <c r="V21" i="9"/>
  <c r="V23" i="9"/>
  <c r="V25" i="9"/>
  <c r="W11" i="9"/>
  <c r="W17" i="9"/>
  <c r="W21" i="9"/>
  <c r="Y24" i="9"/>
  <c r="AB23" i="9"/>
  <c r="V8" i="9"/>
  <c r="U23" i="9"/>
  <c r="V7" i="9"/>
  <c r="Y23" i="9"/>
  <c r="Z17" i="9"/>
  <c r="Z21" i="9"/>
  <c r="Z23" i="9"/>
  <c r="Z25" i="9"/>
  <c r="BP27" i="9"/>
  <c r="AD10" i="9"/>
  <c r="AD7" i="9"/>
  <c r="AC14" i="9"/>
  <c r="AD14" i="9"/>
  <c r="AD9" i="9"/>
  <c r="AD25" i="9"/>
  <c r="AC21" i="9"/>
  <c r="AD20" i="9"/>
  <c r="AD6" i="9"/>
  <c r="AD22" i="9"/>
  <c r="AD17" i="9"/>
  <c r="AD8" i="9"/>
  <c r="AC3" i="9"/>
  <c r="AD19" i="9"/>
  <c r="AC16" i="9"/>
  <c r="AC25" i="9"/>
  <c r="AC19" i="9"/>
  <c r="AD11" i="9"/>
  <c r="AD18" i="9"/>
  <c r="AC5" i="9"/>
  <c r="AD12" i="9"/>
  <c r="AD13" i="9"/>
  <c r="AD21" i="9"/>
  <c r="AC26" i="9"/>
  <c r="AC10" i="9"/>
  <c r="AC18" i="9"/>
  <c r="AD26" i="9"/>
  <c r="AC27" i="9"/>
  <c r="AC17" i="9"/>
  <c r="AC4" i="9"/>
  <c r="AC15" i="9"/>
  <c r="AC6" i="9"/>
  <c r="AD24" i="9"/>
  <c r="AC24" i="9"/>
  <c r="AD3" i="9"/>
  <c r="AD4" i="9"/>
  <c r="AC23" i="9"/>
  <c r="AD5" i="9"/>
  <c r="AC13" i="9"/>
  <c r="AC8" i="9"/>
  <c r="AC7" i="9"/>
  <c r="AD16" i="9"/>
  <c r="AD15" i="9"/>
  <c r="AD23" i="9"/>
  <c r="AC12" i="9"/>
  <c r="AC20" i="9"/>
  <c r="AD27" i="9"/>
  <c r="A49" i="9"/>
  <c r="O11" i="8"/>
  <c r="G12" i="13" s="1"/>
  <c r="A21" i="10"/>
  <c r="BH51" i="9" l="1"/>
  <c r="BI51" i="9" s="1"/>
  <c r="BJ51" i="9" s="1"/>
  <c r="BK51" i="9" s="1"/>
  <c r="BL51" i="9" s="1"/>
  <c r="BM51" i="9" s="1"/>
  <c r="BN51" i="9" s="1"/>
  <c r="BO51" i="9" s="1"/>
  <c r="BP51" i="9" s="1"/>
  <c r="BQ51" i="9" s="1"/>
  <c r="BR51" i="9" s="1"/>
  <c r="BS51" i="9" s="1"/>
  <c r="BT51" i="9" s="1"/>
  <c r="BU51" i="9" s="1"/>
  <c r="BV51" i="9" s="1"/>
  <c r="BH29" i="9"/>
  <c r="A32" i="9"/>
  <c r="A30" i="9"/>
  <c r="A31" i="9"/>
  <c r="A29" i="9"/>
  <c r="A28" i="9"/>
  <c r="BQ62" i="9"/>
  <c r="CJ62" i="9"/>
  <c r="CJ61" i="9"/>
  <c r="CJ60" i="9"/>
  <c r="CJ59" i="9"/>
  <c r="BS61" i="9"/>
  <c r="BS60" i="9"/>
  <c r="BS59" i="9"/>
  <c r="A51" i="9"/>
  <c r="A52" i="9"/>
  <c r="CJ55" i="9"/>
  <c r="CJ56" i="9"/>
  <c r="CJ57" i="9"/>
  <c r="CJ58" i="9"/>
  <c r="BS58" i="9"/>
  <c r="BS57" i="9"/>
  <c r="BS56" i="9"/>
  <c r="BQ55" i="9"/>
  <c r="A10" i="9"/>
  <c r="A20" i="9"/>
  <c r="A15" i="9"/>
  <c r="A13" i="9"/>
  <c r="A24" i="9"/>
  <c r="A7" i="9"/>
  <c r="A3" i="9"/>
  <c r="A21" i="9"/>
  <c r="A25" i="9"/>
  <c r="A16" i="9"/>
  <c r="A6" i="9"/>
  <c r="A17" i="9"/>
  <c r="A18" i="9"/>
  <c r="A11" i="9"/>
  <c r="A14" i="9"/>
  <c r="A19" i="9"/>
  <c r="A4" i="9"/>
  <c r="A27" i="9"/>
  <c r="A12" i="9"/>
  <c r="A22" i="9"/>
  <c r="A9" i="9"/>
  <c r="A8" i="9"/>
  <c r="A23" i="9"/>
  <c r="A26" i="9"/>
  <c r="A5" i="9"/>
  <c r="BQ27" i="9"/>
  <c r="O12" i="8"/>
  <c r="G13" i="13" s="1"/>
  <c r="K13" i="13" s="1"/>
  <c r="A22" i="10"/>
  <c r="BW51" i="9" l="1"/>
  <c r="K9" i="13"/>
  <c r="AA9" i="13" s="1"/>
  <c r="K10" i="13"/>
  <c r="Y10" i="13" s="1"/>
  <c r="K12" i="13"/>
  <c r="AC12" i="13" s="1"/>
  <c r="BI29" i="9"/>
  <c r="K11" i="13"/>
  <c r="AA11" i="13" s="1"/>
  <c r="CK62" i="9"/>
  <c r="BR62" i="9"/>
  <c r="CK61" i="9"/>
  <c r="CK59" i="9"/>
  <c r="CK60" i="9"/>
  <c r="BT61" i="9"/>
  <c r="BT60" i="9"/>
  <c r="BT59" i="9"/>
  <c r="K21" i="13"/>
  <c r="W21" i="13" s="1"/>
  <c r="K8" i="13"/>
  <c r="U8" i="13" s="1"/>
  <c r="CK55" i="9"/>
  <c r="CK57" i="9"/>
  <c r="CK56" i="9"/>
  <c r="CK58" i="9"/>
  <c r="AA13" i="13"/>
  <c r="W13" i="13"/>
  <c r="S13" i="13"/>
  <c r="O13" i="13"/>
  <c r="AC13" i="13"/>
  <c r="Y13" i="13"/>
  <c r="U13" i="13"/>
  <c r="Q13" i="13"/>
  <c r="M13" i="13"/>
  <c r="AB13" i="13"/>
  <c r="T13" i="13"/>
  <c r="Z13" i="13"/>
  <c r="R13" i="13"/>
  <c r="X13" i="13"/>
  <c r="P13" i="13"/>
  <c r="N13" i="13"/>
  <c r="AD13" i="13"/>
  <c r="V13" i="13"/>
  <c r="BT57" i="9"/>
  <c r="BT58" i="9"/>
  <c r="BT56" i="9"/>
  <c r="BR55" i="9"/>
  <c r="L27" i="13"/>
  <c r="BR27" i="9"/>
  <c r="O13" i="8"/>
  <c r="G14" i="13" s="1"/>
  <c r="K14" i="13" s="1"/>
  <c r="V9" i="13" l="1"/>
  <c r="T9" i="13"/>
  <c r="Y9" i="13"/>
  <c r="P9" i="13"/>
  <c r="O9" i="13"/>
  <c r="X9" i="13"/>
  <c r="Q9" i="13"/>
  <c r="S9" i="13"/>
  <c r="AB9" i="13"/>
  <c r="AD9" i="13"/>
  <c r="Z9" i="13"/>
  <c r="U9" i="13"/>
  <c r="W9" i="13"/>
  <c r="AE19" i="10"/>
  <c r="AD19" i="10" s="1"/>
  <c r="N9" i="13"/>
  <c r="R9" i="13"/>
  <c r="M9" i="13"/>
  <c r="AC9" i="13"/>
  <c r="Z12" i="13"/>
  <c r="V12" i="13"/>
  <c r="AE22" i="10"/>
  <c r="V22" i="10" s="1"/>
  <c r="W12" i="13"/>
  <c r="AA12" i="13"/>
  <c r="T12" i="13"/>
  <c r="U12" i="13"/>
  <c r="P12" i="13"/>
  <c r="AD12" i="13"/>
  <c r="Y12" i="13"/>
  <c r="AB10" i="13"/>
  <c r="AC10" i="13"/>
  <c r="R12" i="13"/>
  <c r="N12" i="13"/>
  <c r="S12" i="13"/>
  <c r="Q12" i="13"/>
  <c r="X12" i="13"/>
  <c r="AB12" i="13"/>
  <c r="O12" i="13"/>
  <c r="M12" i="13"/>
  <c r="O10" i="13"/>
  <c r="AE20" i="10"/>
  <c r="R20" i="10" s="1"/>
  <c r="P10" i="13"/>
  <c r="M10" i="13"/>
  <c r="V10" i="13"/>
  <c r="R10" i="13"/>
  <c r="W10" i="13"/>
  <c r="U10" i="13"/>
  <c r="N10" i="13"/>
  <c r="X10" i="13"/>
  <c r="S10" i="13"/>
  <c r="Q10" i="13"/>
  <c r="T10" i="13"/>
  <c r="AD10" i="13"/>
  <c r="Z10" i="13"/>
  <c r="AA10" i="13"/>
  <c r="BJ29" i="9"/>
  <c r="T11" i="13"/>
  <c r="AA21" i="13"/>
  <c r="AD11" i="13"/>
  <c r="Q11" i="13"/>
  <c r="O11" i="13"/>
  <c r="AB11" i="13"/>
  <c r="P11" i="13"/>
  <c r="U11" i="13"/>
  <c r="S11" i="13"/>
  <c r="AE21" i="10"/>
  <c r="Z11" i="13"/>
  <c r="N11" i="13"/>
  <c r="X11" i="13"/>
  <c r="Y11" i="13"/>
  <c r="W11" i="13"/>
  <c r="R11" i="13"/>
  <c r="V11" i="13"/>
  <c r="M11" i="13"/>
  <c r="AC11" i="13"/>
  <c r="V21" i="13"/>
  <c r="M21" i="13"/>
  <c r="AC21" i="13"/>
  <c r="R21" i="13"/>
  <c r="BS62" i="9"/>
  <c r="CL62" i="9"/>
  <c r="CL61" i="9"/>
  <c r="CL59" i="9"/>
  <c r="CL60" i="9"/>
  <c r="BU61" i="9"/>
  <c r="BU60" i="9"/>
  <c r="BU59" i="9"/>
  <c r="AD21" i="13"/>
  <c r="Z21" i="13"/>
  <c r="Q21" i="13"/>
  <c r="O21" i="13"/>
  <c r="P21" i="13"/>
  <c r="T21" i="13"/>
  <c r="U21" i="13"/>
  <c r="S21" i="13"/>
  <c r="N21" i="13"/>
  <c r="X21" i="13"/>
  <c r="AB21" i="13"/>
  <c r="Y21" i="13"/>
  <c r="AA8" i="13"/>
  <c r="T8" i="13"/>
  <c r="P8" i="13"/>
  <c r="Y8" i="13"/>
  <c r="AD8" i="13"/>
  <c r="AE18" i="10"/>
  <c r="AB8" i="13"/>
  <c r="M8" i="13"/>
  <c r="AC8" i="13"/>
  <c r="R8" i="13"/>
  <c r="N8" i="13"/>
  <c r="S8" i="13"/>
  <c r="Q8" i="13"/>
  <c r="X8" i="13"/>
  <c r="O8" i="13"/>
  <c r="Z8" i="13"/>
  <c r="V8" i="13"/>
  <c r="W8" i="13"/>
  <c r="CL55" i="9"/>
  <c r="CL56" i="9"/>
  <c r="CL57" i="9"/>
  <c r="CL58" i="9"/>
  <c r="AC14" i="13"/>
  <c r="Y14" i="13"/>
  <c r="U14" i="13"/>
  <c r="Q14" i="13"/>
  <c r="M14" i="13"/>
  <c r="AA14" i="13"/>
  <c r="W14" i="13"/>
  <c r="S14" i="13"/>
  <c r="O14" i="13"/>
  <c r="Z14" i="13"/>
  <c r="R14" i="13"/>
  <c r="X14" i="13"/>
  <c r="P14" i="13"/>
  <c r="AD14" i="13"/>
  <c r="V14" i="13"/>
  <c r="N14" i="13"/>
  <c r="AB14" i="13"/>
  <c r="T14" i="13"/>
  <c r="L26" i="13"/>
  <c r="L25" i="13"/>
  <c r="L24" i="13"/>
  <c r="BU58" i="9"/>
  <c r="BU56" i="9"/>
  <c r="BU57" i="9"/>
  <c r="BS55" i="9"/>
  <c r="BS27" i="9"/>
  <c r="L13" i="13"/>
  <c r="O14" i="8"/>
  <c r="G15" i="13" s="1"/>
  <c r="K15" i="13" s="1"/>
  <c r="AB19" i="10" l="1"/>
  <c r="Q19" i="10"/>
  <c r="T19" i="10"/>
  <c r="S19" i="10"/>
  <c r="U19" i="10"/>
  <c r="X19" i="10"/>
  <c r="R19" i="10"/>
  <c r="AC19" i="10"/>
  <c r="V19" i="10"/>
  <c r="Y19" i="10"/>
  <c r="Z19" i="10"/>
  <c r="W19" i="10"/>
  <c r="AA19" i="10"/>
  <c r="L9" i="13"/>
  <c r="S22" i="10"/>
  <c r="Z22" i="10"/>
  <c r="AA22" i="10"/>
  <c r="Y22" i="10"/>
  <c r="AD22" i="10"/>
  <c r="AB22" i="10"/>
  <c r="U22" i="10"/>
  <c r="AC22" i="10"/>
  <c r="AD20" i="10"/>
  <c r="W22" i="10"/>
  <c r="T22" i="10"/>
  <c r="R22" i="10"/>
  <c r="Q22" i="10"/>
  <c r="X22" i="10"/>
  <c r="S20" i="10"/>
  <c r="Q20" i="10"/>
  <c r="Z20" i="10"/>
  <c r="T20" i="10"/>
  <c r="X20" i="10"/>
  <c r="L12" i="13"/>
  <c r="W20" i="10"/>
  <c r="U20" i="10"/>
  <c r="V20" i="10"/>
  <c r="AA20" i="10"/>
  <c r="AB20" i="10"/>
  <c r="Y20" i="10"/>
  <c r="AC20" i="10"/>
  <c r="L10" i="13"/>
  <c r="BK29" i="9"/>
  <c r="AB21" i="10"/>
  <c r="X21" i="10"/>
  <c r="T21" i="10"/>
  <c r="AD21" i="10"/>
  <c r="Z21" i="10"/>
  <c r="V21" i="10"/>
  <c r="R21" i="10"/>
  <c r="W21" i="10"/>
  <c r="AC21" i="10"/>
  <c r="U21" i="10"/>
  <c r="AA21" i="10"/>
  <c r="S21" i="10"/>
  <c r="Y21" i="10"/>
  <c r="Q21" i="10"/>
  <c r="AD18" i="10"/>
  <c r="Z18" i="10"/>
  <c r="V18" i="10"/>
  <c r="R18" i="10"/>
  <c r="AB18" i="10"/>
  <c r="X18" i="10"/>
  <c r="T18" i="10"/>
  <c r="Y18" i="10"/>
  <c r="Q18" i="10"/>
  <c r="W18" i="10"/>
  <c r="AC18" i="10"/>
  <c r="U18" i="10"/>
  <c r="AA18" i="10"/>
  <c r="S18" i="10"/>
  <c r="L11" i="13"/>
  <c r="BT62" i="9"/>
  <c r="CM62" i="9"/>
  <c r="CM60" i="9"/>
  <c r="CM59" i="9"/>
  <c r="CM61" i="9"/>
  <c r="BV61" i="9"/>
  <c r="BV60" i="9"/>
  <c r="BV59" i="9"/>
  <c r="L21" i="13"/>
  <c r="L8" i="13"/>
  <c r="CM55" i="9"/>
  <c r="CM57" i="9"/>
  <c r="CM58" i="9"/>
  <c r="CM56" i="9"/>
  <c r="AA15" i="13"/>
  <c r="W15" i="13"/>
  <c r="S15" i="13"/>
  <c r="O15" i="13"/>
  <c r="AC15" i="13"/>
  <c r="Y15" i="13"/>
  <c r="U15" i="13"/>
  <c r="Q15" i="13"/>
  <c r="M15" i="13"/>
  <c r="X15" i="13"/>
  <c r="P15" i="13"/>
  <c r="AD15" i="13"/>
  <c r="V15" i="13"/>
  <c r="N15" i="13"/>
  <c r="AB15" i="13"/>
  <c r="T15" i="13"/>
  <c r="Z15" i="13"/>
  <c r="R15" i="13"/>
  <c r="BV57" i="9"/>
  <c r="BV56" i="9"/>
  <c r="BV58" i="9"/>
  <c r="BT55" i="9"/>
  <c r="BT27" i="9"/>
  <c r="L14" i="13"/>
  <c r="O15" i="8"/>
  <c r="G16" i="13" s="1"/>
  <c r="K16" i="13" s="1"/>
  <c r="BL29" i="9" l="1"/>
  <c r="BU62" i="9"/>
  <c r="CN62" i="9"/>
  <c r="CN60" i="9"/>
  <c r="CN59" i="9"/>
  <c r="CN61" i="9"/>
  <c r="BW61" i="9"/>
  <c r="BW60" i="9"/>
  <c r="BW59" i="9"/>
  <c r="CN55" i="9"/>
  <c r="CN57" i="9"/>
  <c r="CN56" i="9"/>
  <c r="CN58" i="9"/>
  <c r="AC16" i="13"/>
  <c r="Y16" i="13"/>
  <c r="U16" i="13"/>
  <c r="Q16" i="13"/>
  <c r="M16" i="13"/>
  <c r="AA16" i="13"/>
  <c r="W16" i="13"/>
  <c r="S16" i="13"/>
  <c r="O16" i="13"/>
  <c r="AD16" i="13"/>
  <c r="V16" i="13"/>
  <c r="N16" i="13"/>
  <c r="AB16" i="13"/>
  <c r="T16" i="13"/>
  <c r="Z16" i="13"/>
  <c r="R16" i="13"/>
  <c r="X16" i="13"/>
  <c r="P16" i="13"/>
  <c r="BW56" i="9"/>
  <c r="BW58" i="9"/>
  <c r="BW57" i="9"/>
  <c r="BU55" i="9"/>
  <c r="BU27" i="9"/>
  <c r="L15" i="13"/>
  <c r="O16" i="8"/>
  <c r="G17" i="13" s="1"/>
  <c r="K17" i="13" s="1"/>
  <c r="BM29" i="9" l="1"/>
  <c r="CO62" i="9"/>
  <c r="BV62" i="9"/>
  <c r="CO61" i="9"/>
  <c r="CO59" i="9"/>
  <c r="CO60" i="9"/>
  <c r="CO55" i="9"/>
  <c r="CO57" i="9"/>
  <c r="CO56" i="9"/>
  <c r="CO58" i="9"/>
  <c r="AA17" i="13"/>
  <c r="W17" i="13"/>
  <c r="S17" i="13"/>
  <c r="O17" i="13"/>
  <c r="AC17" i="13"/>
  <c r="Y17" i="13"/>
  <c r="U17" i="13"/>
  <c r="Q17" i="13"/>
  <c r="M17" i="13"/>
  <c r="AB17" i="13"/>
  <c r="T17" i="13"/>
  <c r="Z17" i="13"/>
  <c r="R17" i="13"/>
  <c r="X17" i="13"/>
  <c r="P17" i="13"/>
  <c r="AD17" i="13"/>
  <c r="V17" i="13"/>
  <c r="N17" i="13"/>
  <c r="BV55" i="9"/>
  <c r="BV27" i="9"/>
  <c r="L16" i="13"/>
  <c r="O17" i="8"/>
  <c r="G18" i="13" s="1"/>
  <c r="K18" i="13" s="1"/>
  <c r="BN29" i="9" l="1"/>
  <c r="CP62" i="9"/>
  <c r="BW62" i="9"/>
  <c r="CP60" i="9"/>
  <c r="CP61" i="9"/>
  <c r="CP59" i="9"/>
  <c r="CP55" i="9"/>
  <c r="CP56" i="9"/>
  <c r="CP57" i="9"/>
  <c r="CP58" i="9"/>
  <c r="AC18" i="13"/>
  <c r="Y18" i="13"/>
  <c r="U18" i="13"/>
  <c r="Q18" i="13"/>
  <c r="M18" i="13"/>
  <c r="AA18" i="13"/>
  <c r="W18" i="13"/>
  <c r="S18" i="13"/>
  <c r="O18" i="13"/>
  <c r="Z18" i="13"/>
  <c r="R18" i="13"/>
  <c r="X18" i="13"/>
  <c r="P18" i="13"/>
  <c r="AD18" i="13"/>
  <c r="V18" i="13"/>
  <c r="N18" i="13"/>
  <c r="AB18" i="13"/>
  <c r="T18" i="13"/>
  <c r="BW55" i="9"/>
  <c r="BW27" i="9"/>
  <c r="L17" i="13"/>
  <c r="O18" i="8"/>
  <c r="G19" i="13" l="1"/>
  <c r="K19" i="13" s="1"/>
  <c r="AA19" i="13" s="1"/>
  <c r="O19" i="8"/>
  <c r="G20" i="13" s="1"/>
  <c r="K20" i="13" s="1"/>
  <c r="BO29" i="9"/>
  <c r="CQ62" i="9"/>
  <c r="CQ59" i="9"/>
  <c r="CQ60" i="9"/>
  <c r="CQ61" i="9"/>
  <c r="AC19" i="13"/>
  <c r="M19" i="13"/>
  <c r="AD19" i="13"/>
  <c r="O19" i="13"/>
  <c r="Q19" i="13"/>
  <c r="AB19" i="13"/>
  <c r="Y19" i="13"/>
  <c r="X19" i="13"/>
  <c r="V19" i="13"/>
  <c r="S19" i="13"/>
  <c r="U19" i="13"/>
  <c r="P19" i="13"/>
  <c r="R19" i="13"/>
  <c r="CQ55" i="9"/>
  <c r="CQ57" i="9"/>
  <c r="CQ56" i="9"/>
  <c r="CQ58" i="9"/>
  <c r="L18" i="13"/>
  <c r="BF47" i="9"/>
  <c r="BF49" i="9"/>
  <c r="N19" i="13" l="1"/>
  <c r="Z19" i="13"/>
  <c r="W19" i="13"/>
  <c r="L19" i="13" s="1"/>
  <c r="T19" i="13"/>
  <c r="Y20" i="13"/>
  <c r="AA20" i="13"/>
  <c r="AD20" i="13"/>
  <c r="T20" i="13"/>
  <c r="P20" i="13"/>
  <c r="S20" i="13"/>
  <c r="N20" i="13"/>
  <c r="AB20" i="13"/>
  <c r="U20" i="13"/>
  <c r="W20" i="13"/>
  <c r="V20" i="13"/>
  <c r="Z20" i="13"/>
  <c r="Q20" i="13"/>
  <c r="R20" i="13"/>
  <c r="AC20" i="13"/>
  <c r="L20" i="13" s="1"/>
  <c r="M20" i="13"/>
  <c r="O20" i="13"/>
  <c r="X20" i="13"/>
  <c r="BP29" i="9"/>
  <c r="BF48" i="9"/>
  <c r="BG48" i="9" s="1"/>
  <c r="BG47" i="9"/>
  <c r="BH47" i="9" s="1"/>
  <c r="BF4" i="9"/>
  <c r="BF5" i="9"/>
  <c r="BF22" i="9"/>
  <c r="BF39" i="9"/>
  <c r="BF21" i="9"/>
  <c r="BG49" i="9"/>
  <c r="BF40" i="9"/>
  <c r="BF11" i="9"/>
  <c r="BF42" i="9"/>
  <c r="BF45" i="9"/>
  <c r="BF6" i="9"/>
  <c r="BF43" i="9"/>
  <c r="BF26" i="9"/>
  <c r="BF9" i="9"/>
  <c r="BF10" i="9"/>
  <c r="BF3" i="9"/>
  <c r="BF12" i="9"/>
  <c r="BF46" i="9"/>
  <c r="BF18" i="9"/>
  <c r="BF20" i="9"/>
  <c r="BF19" i="9"/>
  <c r="BF8" i="9"/>
  <c r="BF15" i="9"/>
  <c r="BF50" i="9"/>
  <c r="BF7" i="9"/>
  <c r="BF41" i="9"/>
  <c r="BF25" i="9"/>
  <c r="BF14" i="9"/>
  <c r="BF23" i="9"/>
  <c r="BF44" i="9"/>
  <c r="BF17" i="9"/>
  <c r="BF16" i="9"/>
  <c r="BF13" i="9"/>
  <c r="BF24" i="9"/>
  <c r="BZ51" i="9" l="1"/>
  <c r="BZ32" i="9"/>
  <c r="BZ28" i="9"/>
  <c r="BZ30" i="9"/>
  <c r="BZ31" i="9"/>
  <c r="BZ29" i="9"/>
  <c r="BQ29" i="9"/>
  <c r="BZ14" i="9"/>
  <c r="BZ16" i="9"/>
  <c r="BZ27" i="9"/>
  <c r="BZ3" i="9"/>
  <c r="BZ25" i="9"/>
  <c r="BZ18" i="9"/>
  <c r="BZ6" i="9"/>
  <c r="BZ22" i="9"/>
  <c r="BZ24" i="9"/>
  <c r="BZ8" i="9"/>
  <c r="BZ9" i="9"/>
  <c r="BZ5" i="9"/>
  <c r="BZ20" i="9"/>
  <c r="BZ11" i="9"/>
  <c r="BZ17" i="9"/>
  <c r="BZ15" i="9"/>
  <c r="BZ10" i="9"/>
  <c r="BZ13" i="9"/>
  <c r="BZ23" i="9"/>
  <c r="BZ7" i="9"/>
  <c r="BZ19" i="9"/>
  <c r="BZ12" i="9"/>
  <c r="BZ26" i="9"/>
  <c r="BZ21" i="9"/>
  <c r="BZ4" i="9"/>
  <c r="AF20" i="10"/>
  <c r="AF22" i="10"/>
  <c r="AF21" i="10"/>
  <c r="AF18" i="10"/>
  <c r="AF19" i="10"/>
  <c r="BZ48" i="9"/>
  <c r="BZ49" i="9"/>
  <c r="BG13" i="9"/>
  <c r="BG17" i="9"/>
  <c r="BG23" i="9"/>
  <c r="BG25" i="9"/>
  <c r="BG7" i="9"/>
  <c r="BG15" i="9"/>
  <c r="BG19" i="9"/>
  <c r="BG20" i="9"/>
  <c r="BZ46" i="9"/>
  <c r="BG46" i="9"/>
  <c r="BG3" i="9"/>
  <c r="BG9" i="9"/>
  <c r="BH48" i="9"/>
  <c r="BG6" i="9"/>
  <c r="BG42" i="9"/>
  <c r="BZ42" i="9"/>
  <c r="BZ40" i="9"/>
  <c r="BG40" i="9"/>
  <c r="BG21" i="9"/>
  <c r="BG22" i="9"/>
  <c r="BG4" i="9"/>
  <c r="BG24" i="9"/>
  <c r="BG16" i="9"/>
  <c r="BZ44" i="9"/>
  <c r="BG44" i="9"/>
  <c r="BG14" i="9"/>
  <c r="BZ41" i="9"/>
  <c r="BG41" i="9"/>
  <c r="BG50" i="9"/>
  <c r="BZ50" i="9"/>
  <c r="BG8" i="9"/>
  <c r="BG18" i="9"/>
  <c r="BG12" i="9"/>
  <c r="BG10" i="9"/>
  <c r="BG26" i="9"/>
  <c r="BZ43" i="9"/>
  <c r="BG43" i="9"/>
  <c r="BG45" i="9"/>
  <c r="BZ45" i="9"/>
  <c r="BG11" i="9"/>
  <c r="BH49" i="9"/>
  <c r="BG39" i="9"/>
  <c r="BZ39" i="9"/>
  <c r="BZ47" i="9"/>
  <c r="BG5" i="9"/>
  <c r="BI47" i="9"/>
  <c r="CA51" i="9" l="1"/>
  <c r="CA32" i="9"/>
  <c r="CA30" i="9"/>
  <c r="CA28" i="9"/>
  <c r="CA31" i="9"/>
  <c r="CA29" i="9"/>
  <c r="BR29" i="9"/>
  <c r="L21" i="10"/>
  <c r="J21" i="10"/>
  <c r="G21" i="10"/>
  <c r="E21" i="10"/>
  <c r="C21" i="10"/>
  <c r="H21" i="10"/>
  <c r="F21" i="10"/>
  <c r="D21" i="10"/>
  <c r="P21" i="10"/>
  <c r="N21" i="10"/>
  <c r="O21" i="10"/>
  <c r="M21" i="10"/>
  <c r="K21" i="10"/>
  <c r="I21" i="10"/>
  <c r="N22" i="10"/>
  <c r="L22" i="10"/>
  <c r="O22" i="10"/>
  <c r="E22" i="10"/>
  <c r="J22" i="10"/>
  <c r="H22" i="10"/>
  <c r="G22" i="10"/>
  <c r="F22" i="10"/>
  <c r="D22" i="10"/>
  <c r="I22" i="10"/>
  <c r="K22" i="10"/>
  <c r="P22" i="10"/>
  <c r="M22" i="10"/>
  <c r="C22" i="10"/>
  <c r="L19" i="10"/>
  <c r="J19" i="10"/>
  <c r="K19" i="10"/>
  <c r="I19" i="10"/>
  <c r="H19" i="10"/>
  <c r="F19" i="10"/>
  <c r="C19" i="10"/>
  <c r="D19" i="10"/>
  <c r="O19" i="10"/>
  <c r="M19" i="10"/>
  <c r="P19" i="10"/>
  <c r="N19" i="10"/>
  <c r="G19" i="10"/>
  <c r="E19" i="10"/>
  <c r="N20" i="10"/>
  <c r="H20" i="10"/>
  <c r="M20" i="10"/>
  <c r="K20" i="10"/>
  <c r="I20" i="10"/>
  <c r="J20" i="10"/>
  <c r="D20" i="10"/>
  <c r="E20" i="10"/>
  <c r="C20" i="10"/>
  <c r="G20" i="10"/>
  <c r="F20" i="10"/>
  <c r="P20" i="10"/>
  <c r="L20" i="10"/>
  <c r="O20" i="10"/>
  <c r="N18" i="10"/>
  <c r="H18" i="10"/>
  <c r="I18" i="10"/>
  <c r="C18" i="10"/>
  <c r="J18" i="10"/>
  <c r="D18" i="10"/>
  <c r="F18" i="10"/>
  <c r="P18" i="10"/>
  <c r="O18" i="10"/>
  <c r="M18" i="10"/>
  <c r="L18" i="10"/>
  <c r="G18" i="10"/>
  <c r="E18" i="10"/>
  <c r="K18" i="10"/>
  <c r="CA10" i="9"/>
  <c r="CA14" i="9"/>
  <c r="CA6" i="9"/>
  <c r="CA15" i="9"/>
  <c r="CA12" i="9"/>
  <c r="CA4" i="9"/>
  <c r="CA13" i="9"/>
  <c r="CA11" i="9"/>
  <c r="CA18" i="9"/>
  <c r="CA22" i="9"/>
  <c r="CA9" i="9"/>
  <c r="CA20" i="9"/>
  <c r="CA25" i="9"/>
  <c r="CA24" i="9"/>
  <c r="CA17" i="9"/>
  <c r="CA5" i="9"/>
  <c r="CA7" i="9"/>
  <c r="CA26" i="9"/>
  <c r="CA8" i="9"/>
  <c r="CA16" i="9"/>
  <c r="CA21" i="9"/>
  <c r="CA27" i="9"/>
  <c r="CA3" i="9"/>
  <c r="CA19" i="9"/>
  <c r="CA23" i="9"/>
  <c r="B18" i="10"/>
  <c r="B21" i="10"/>
  <c r="B22" i="10"/>
  <c r="B19" i="10"/>
  <c r="B20" i="10"/>
  <c r="BH18" i="9"/>
  <c r="CA50" i="9"/>
  <c r="BH50" i="9"/>
  <c r="BH14" i="9"/>
  <c r="BH6" i="9"/>
  <c r="BH9" i="9"/>
  <c r="BH19" i="9"/>
  <c r="BH7" i="9"/>
  <c r="BH13" i="9"/>
  <c r="CA39" i="9"/>
  <c r="BH39" i="9"/>
  <c r="CA47" i="9"/>
  <c r="BH5" i="9"/>
  <c r="BI49" i="9"/>
  <c r="CA48" i="9"/>
  <c r="BH20" i="9"/>
  <c r="BH10" i="9"/>
  <c r="CA41" i="9"/>
  <c r="BH41" i="9"/>
  <c r="BH44" i="9"/>
  <c r="CA44" i="9"/>
  <c r="BJ47" i="9"/>
  <c r="CA49" i="9"/>
  <c r="CA45" i="9"/>
  <c r="BH45" i="9"/>
  <c r="BH26" i="9"/>
  <c r="BH12" i="9"/>
  <c r="BH8" i="9"/>
  <c r="BH24" i="9"/>
  <c r="BH4" i="9"/>
  <c r="BH21" i="9"/>
  <c r="BH42" i="9"/>
  <c r="CA42" i="9"/>
  <c r="BI48" i="9"/>
  <c r="BH3" i="9"/>
  <c r="BH15" i="9"/>
  <c r="BH25" i="9"/>
  <c r="BH17" i="9"/>
  <c r="BH11" i="9"/>
  <c r="BH43" i="9"/>
  <c r="CA43" i="9"/>
  <c r="BH16" i="9"/>
  <c r="BH22" i="9"/>
  <c r="CA40" i="9"/>
  <c r="BH40" i="9"/>
  <c r="BH46" i="9"/>
  <c r="CA46" i="9"/>
  <c r="BH23" i="9"/>
  <c r="CB51" i="9" l="1"/>
  <c r="CB28" i="9"/>
  <c r="CB32" i="9"/>
  <c r="CB30" i="9"/>
  <c r="CB31" i="9"/>
  <c r="CB29" i="9"/>
  <c r="BS29" i="9"/>
  <c r="CB16" i="9"/>
  <c r="CB17" i="9"/>
  <c r="CB26" i="9"/>
  <c r="CB25" i="9"/>
  <c r="CB23" i="9"/>
  <c r="CB15" i="9"/>
  <c r="CB8" i="9"/>
  <c r="CB20" i="9"/>
  <c r="CB7" i="9"/>
  <c r="CB14" i="9"/>
  <c r="CB4" i="9"/>
  <c r="CB9" i="9"/>
  <c r="CB24" i="9"/>
  <c r="CB10" i="9"/>
  <c r="CB5" i="9"/>
  <c r="CB13" i="9"/>
  <c r="CB6" i="9"/>
  <c r="CB18" i="9"/>
  <c r="CB22" i="9"/>
  <c r="CB11" i="9"/>
  <c r="CB27" i="9"/>
  <c r="CB3" i="9"/>
  <c r="CB21" i="9"/>
  <c r="CB12" i="9"/>
  <c r="CB19" i="9"/>
  <c r="CB49" i="9"/>
  <c r="CB50" i="9"/>
  <c r="BI50" i="9"/>
  <c r="BI23" i="9"/>
  <c r="BI16" i="9"/>
  <c r="BI11" i="9"/>
  <c r="BI25" i="9"/>
  <c r="BI3" i="9"/>
  <c r="CB42" i="9"/>
  <c r="BI42" i="9"/>
  <c r="BI4" i="9"/>
  <c r="BI8" i="9"/>
  <c r="BI26" i="9"/>
  <c r="BK47" i="9"/>
  <c r="BI41" i="9"/>
  <c r="CB41" i="9"/>
  <c r="BJ49" i="9"/>
  <c r="BI39" i="9"/>
  <c r="CB39" i="9"/>
  <c r="CB47" i="9"/>
  <c r="BI13" i="9"/>
  <c r="BI19" i="9"/>
  <c r="BI6" i="9"/>
  <c r="CB44" i="9"/>
  <c r="BI44" i="9"/>
  <c r="BI17" i="9"/>
  <c r="BJ48" i="9"/>
  <c r="BI24" i="9"/>
  <c r="BI45" i="9"/>
  <c r="CB45" i="9"/>
  <c r="BI20" i="9"/>
  <c r="BI9" i="9"/>
  <c r="BI14" i="9"/>
  <c r="CB40" i="9"/>
  <c r="BI40" i="9"/>
  <c r="CB46" i="9"/>
  <c r="BI46" i="9"/>
  <c r="BI22" i="9"/>
  <c r="BI43" i="9"/>
  <c r="CB43" i="9"/>
  <c r="BI15" i="9"/>
  <c r="CB48" i="9"/>
  <c r="BI21" i="9"/>
  <c r="BI12" i="9"/>
  <c r="BI10" i="9"/>
  <c r="BI5" i="9"/>
  <c r="BI7" i="9"/>
  <c r="BI18" i="9"/>
  <c r="CC51" i="9" l="1"/>
  <c r="CC28" i="9"/>
  <c r="CC32" i="9"/>
  <c r="CC30" i="9"/>
  <c r="CC31" i="9"/>
  <c r="CC29" i="9"/>
  <c r="BT29" i="9"/>
  <c r="CC18" i="9"/>
  <c r="CC12" i="9"/>
  <c r="CC9" i="9"/>
  <c r="CC23" i="9"/>
  <c r="CC21" i="9"/>
  <c r="CC6" i="9"/>
  <c r="CC4" i="9"/>
  <c r="CC5" i="9"/>
  <c r="CC22" i="9"/>
  <c r="CC17" i="9"/>
  <c r="CC19" i="9"/>
  <c r="CC11" i="9"/>
  <c r="CC24" i="9"/>
  <c r="CC8" i="9"/>
  <c r="CC27" i="9"/>
  <c r="CC3" i="9"/>
  <c r="CC7" i="9"/>
  <c r="CC20" i="9"/>
  <c r="CC25" i="9"/>
  <c r="CC10" i="9"/>
  <c r="CC15" i="9"/>
  <c r="CC14" i="9"/>
  <c r="CC13" i="9"/>
  <c r="CC26" i="9"/>
  <c r="CC16" i="9"/>
  <c r="CC48" i="9"/>
  <c r="BJ15" i="9"/>
  <c r="BJ22" i="9"/>
  <c r="BJ9" i="9"/>
  <c r="BJ45" i="9"/>
  <c r="CC45" i="9"/>
  <c r="BJ19" i="9"/>
  <c r="BJ26" i="9"/>
  <c r="BJ4" i="9"/>
  <c r="BJ23" i="9"/>
  <c r="BJ7" i="9"/>
  <c r="BJ10" i="9"/>
  <c r="BJ21" i="9"/>
  <c r="BJ46" i="9"/>
  <c r="CC46" i="9"/>
  <c r="CC39" i="9"/>
  <c r="BJ39" i="9"/>
  <c r="CC47" i="9"/>
  <c r="CC41" i="9"/>
  <c r="BJ41" i="9"/>
  <c r="BJ3" i="9"/>
  <c r="BJ11" i="9"/>
  <c r="BJ12" i="9"/>
  <c r="BJ43" i="9"/>
  <c r="CC43" i="9"/>
  <c r="BJ14" i="9"/>
  <c r="BJ20" i="9"/>
  <c r="BJ24" i="9"/>
  <c r="BJ17" i="9"/>
  <c r="BJ6" i="9"/>
  <c r="BJ13" i="9"/>
  <c r="CC49" i="9"/>
  <c r="BL47" i="9"/>
  <c r="BJ42" i="9"/>
  <c r="CC42" i="9"/>
  <c r="BJ25" i="9"/>
  <c r="BJ16" i="9"/>
  <c r="CC50" i="9"/>
  <c r="BJ50" i="9"/>
  <c r="BJ18" i="9"/>
  <c r="BJ5" i="9"/>
  <c r="CC40" i="9"/>
  <c r="BJ40" i="9"/>
  <c r="BK48" i="9"/>
  <c r="BJ44" i="9"/>
  <c r="CC44" i="9"/>
  <c r="BK49" i="9"/>
  <c r="BJ8" i="9"/>
  <c r="CD51" i="9" l="1"/>
  <c r="BU29" i="9"/>
  <c r="CD28" i="9"/>
  <c r="CD32" i="9"/>
  <c r="CD30" i="9"/>
  <c r="CD31" i="9"/>
  <c r="CD29" i="9"/>
  <c r="CD5" i="9"/>
  <c r="CD16" i="9"/>
  <c r="CD21" i="9"/>
  <c r="CD4" i="9"/>
  <c r="CD18" i="9"/>
  <c r="CD25" i="9"/>
  <c r="CD24" i="9"/>
  <c r="CD26" i="9"/>
  <c r="CD13" i="9"/>
  <c r="CD20" i="9"/>
  <c r="CD12" i="9"/>
  <c r="CD7" i="9"/>
  <c r="CD19" i="9"/>
  <c r="CD22" i="9"/>
  <c r="CD17" i="9"/>
  <c r="CD27" i="9"/>
  <c r="CD3" i="9"/>
  <c r="CD8" i="9"/>
  <c r="CD10" i="9"/>
  <c r="CD9" i="9"/>
  <c r="CD6" i="9"/>
  <c r="CD14" i="9"/>
  <c r="CD11" i="9"/>
  <c r="CD23" i="9"/>
  <c r="CD15" i="9"/>
  <c r="CD49" i="9"/>
  <c r="CD48" i="9"/>
  <c r="BL48" i="9"/>
  <c r="BK6" i="9"/>
  <c r="BK24" i="9"/>
  <c r="BK14" i="9"/>
  <c r="BK12" i="9"/>
  <c r="BK10" i="9"/>
  <c r="BL49" i="9"/>
  <c r="BK5" i="9"/>
  <c r="BK18" i="9"/>
  <c r="BK16" i="9"/>
  <c r="CD42" i="9"/>
  <c r="BK42" i="9"/>
  <c r="BK17" i="9"/>
  <c r="BK46" i="9"/>
  <c r="CD46" i="9"/>
  <c r="BK7" i="9"/>
  <c r="BK4" i="9"/>
  <c r="BK19" i="9"/>
  <c r="BK9" i="9"/>
  <c r="BK15" i="9"/>
  <c r="CD40" i="9"/>
  <c r="BK40" i="9"/>
  <c r="BK50" i="9"/>
  <c r="CD50" i="9"/>
  <c r="BK13" i="9"/>
  <c r="BK20" i="9"/>
  <c r="BK43" i="9"/>
  <c r="CD43" i="9"/>
  <c r="BK3" i="9"/>
  <c r="BK39" i="9"/>
  <c r="CD39" i="9"/>
  <c r="CD47" i="9"/>
  <c r="BK22" i="9"/>
  <c r="BK8" i="9"/>
  <c r="CD44" i="9"/>
  <c r="BK44" i="9"/>
  <c r="BK25" i="9"/>
  <c r="BM47" i="9"/>
  <c r="BK11" i="9"/>
  <c r="CD41" i="9"/>
  <c r="BK41" i="9"/>
  <c r="BK21" i="9"/>
  <c r="BK23" i="9"/>
  <c r="BK26" i="9"/>
  <c r="BK45" i="9"/>
  <c r="CD45" i="9"/>
  <c r="CE51" i="9" l="1"/>
  <c r="CE32" i="9"/>
  <c r="CE30" i="9"/>
  <c r="CE28" i="9"/>
  <c r="CE31" i="9"/>
  <c r="CE29" i="9"/>
  <c r="BV29" i="9"/>
  <c r="CE23" i="9"/>
  <c r="CE11" i="9"/>
  <c r="CE21" i="9"/>
  <c r="CE8" i="9"/>
  <c r="CE16" i="9"/>
  <c r="CE6" i="9"/>
  <c r="CE25" i="9"/>
  <c r="CE22" i="9"/>
  <c r="CE27" i="9"/>
  <c r="CE3" i="9"/>
  <c r="CE13" i="9"/>
  <c r="CE4" i="9"/>
  <c r="CE17" i="9"/>
  <c r="CE18" i="9"/>
  <c r="CE12" i="9"/>
  <c r="CE9" i="9"/>
  <c r="CE24" i="9"/>
  <c r="CE20" i="9"/>
  <c r="CE19" i="9"/>
  <c r="CE10" i="9"/>
  <c r="CE26" i="9"/>
  <c r="CE15" i="9"/>
  <c r="CE7" i="9"/>
  <c r="CE5" i="9"/>
  <c r="CE14" i="9"/>
  <c r="CE49" i="9"/>
  <c r="BN47" i="9"/>
  <c r="BL7" i="9"/>
  <c r="BL17" i="9"/>
  <c r="BL5" i="9"/>
  <c r="BL10" i="9"/>
  <c r="BL25" i="9"/>
  <c r="BL3" i="9"/>
  <c r="BL20" i="9"/>
  <c r="BL50" i="9"/>
  <c r="CE50" i="9"/>
  <c r="BL15" i="9"/>
  <c r="BL19" i="9"/>
  <c r="BL16" i="9"/>
  <c r="BL14" i="9"/>
  <c r="BL6" i="9"/>
  <c r="BL23" i="9"/>
  <c r="BL21" i="9"/>
  <c r="BL8" i="9"/>
  <c r="CE40" i="9"/>
  <c r="BL40" i="9"/>
  <c r="CE42" i="9"/>
  <c r="BL42" i="9"/>
  <c r="BL18" i="9"/>
  <c r="BL12" i="9"/>
  <c r="BM48" i="9"/>
  <c r="BL45" i="9"/>
  <c r="CE45" i="9"/>
  <c r="BL26" i="9"/>
  <c r="BL11" i="9"/>
  <c r="CE41" i="9"/>
  <c r="BL41" i="9"/>
  <c r="CE44" i="9"/>
  <c r="BL44" i="9"/>
  <c r="BL22" i="9"/>
  <c r="CE39" i="9"/>
  <c r="BL39" i="9"/>
  <c r="CE47" i="9"/>
  <c r="CE43" i="9"/>
  <c r="BL43" i="9"/>
  <c r="BL13" i="9"/>
  <c r="BL9" i="9"/>
  <c r="BL4" i="9"/>
  <c r="CE46" i="9"/>
  <c r="BL46" i="9"/>
  <c r="BM49" i="9"/>
  <c r="BL24" i="9"/>
  <c r="CE48" i="9"/>
  <c r="CF51" i="9" l="1"/>
  <c r="CF32" i="9"/>
  <c r="CF31" i="9"/>
  <c r="CF28" i="9"/>
  <c r="CF30" i="9"/>
  <c r="CF29" i="9"/>
  <c r="BW29" i="9"/>
  <c r="CF13" i="9"/>
  <c r="CF12" i="9"/>
  <c r="CF19" i="9"/>
  <c r="CF15" i="9"/>
  <c r="CF27" i="9"/>
  <c r="CF3" i="9"/>
  <c r="CF24" i="9"/>
  <c r="CF22" i="9"/>
  <c r="CF8" i="9"/>
  <c r="CF14" i="9"/>
  <c r="CF25" i="9"/>
  <c r="CF7" i="9"/>
  <c r="CF26" i="9"/>
  <c r="CF23" i="9"/>
  <c r="CF20" i="9"/>
  <c r="CF5" i="9"/>
  <c r="CF18" i="9"/>
  <c r="CF6" i="9"/>
  <c r="CF17" i="9"/>
  <c r="CF4" i="9"/>
  <c r="CF9" i="9"/>
  <c r="CF11" i="9"/>
  <c r="CF21" i="9"/>
  <c r="CF16" i="9"/>
  <c r="CF10" i="9"/>
  <c r="CF49" i="9"/>
  <c r="CF48" i="9"/>
  <c r="BN48" i="9"/>
  <c r="CF40" i="9"/>
  <c r="BM40" i="9"/>
  <c r="BM9" i="9"/>
  <c r="BM41" i="9"/>
  <c r="CF41" i="9"/>
  <c r="BN49" i="9"/>
  <c r="BM4" i="9"/>
  <c r="BM22" i="9"/>
  <c r="BM26" i="9"/>
  <c r="BM18" i="9"/>
  <c r="BM21" i="9"/>
  <c r="BM6" i="9"/>
  <c r="BM16" i="9"/>
  <c r="BM15" i="9"/>
  <c r="BM20" i="9"/>
  <c r="BM25" i="9"/>
  <c r="BM5" i="9"/>
  <c r="BM7" i="9"/>
  <c r="BM13" i="9"/>
  <c r="CF39" i="9"/>
  <c r="BM39" i="9"/>
  <c r="CF47" i="9"/>
  <c r="CF44" i="9"/>
  <c r="BM44" i="9"/>
  <c r="CF42" i="9"/>
  <c r="BM42" i="9"/>
  <c r="BM23" i="9"/>
  <c r="BO47" i="9"/>
  <c r="BM24" i="9"/>
  <c r="CF46" i="9"/>
  <c r="BM46" i="9"/>
  <c r="CF43" i="9"/>
  <c r="BM43" i="9"/>
  <c r="BM11" i="9"/>
  <c r="BM45" i="9"/>
  <c r="CF45" i="9"/>
  <c r="BM12" i="9"/>
  <c r="BM8" i="9"/>
  <c r="BM14" i="9"/>
  <c r="BM19" i="9"/>
  <c r="CF50" i="9"/>
  <c r="BM50" i="9"/>
  <c r="BM3" i="9"/>
  <c r="BM10" i="9"/>
  <c r="BM17" i="9"/>
  <c r="CG51" i="9" l="1"/>
  <c r="CG30" i="9"/>
  <c r="CG32" i="9"/>
  <c r="CG28" i="9"/>
  <c r="CG31" i="9"/>
  <c r="CG29" i="9"/>
  <c r="CG17" i="9"/>
  <c r="CG12" i="9"/>
  <c r="CG24" i="9"/>
  <c r="CG5" i="9"/>
  <c r="CG26" i="9"/>
  <c r="CG10" i="9"/>
  <c r="CG25" i="9"/>
  <c r="CG22" i="9"/>
  <c r="CG14" i="9"/>
  <c r="CG23" i="9"/>
  <c r="CG13" i="9"/>
  <c r="CG20" i="9"/>
  <c r="CG21" i="9"/>
  <c r="CG4" i="9"/>
  <c r="CG9" i="9"/>
  <c r="CG16" i="9"/>
  <c r="CG19" i="9"/>
  <c r="CG6" i="9"/>
  <c r="CG27" i="9"/>
  <c r="CG3" i="9"/>
  <c r="CG8" i="9"/>
  <c r="CG11" i="9"/>
  <c r="CG7" i="9"/>
  <c r="CG15" i="9"/>
  <c r="CG18" i="9"/>
  <c r="BN3" i="9"/>
  <c r="CG45" i="9"/>
  <c r="BN45" i="9"/>
  <c r="BN24" i="9"/>
  <c r="BN23" i="9"/>
  <c r="BN13" i="9"/>
  <c r="BN5" i="9"/>
  <c r="BN16" i="9"/>
  <c r="BN40" i="9"/>
  <c r="CG40" i="9"/>
  <c r="BN17" i="9"/>
  <c r="BN19" i="9"/>
  <c r="BN10" i="9"/>
  <c r="BN50" i="9"/>
  <c r="CG50" i="9"/>
  <c r="BN14" i="9"/>
  <c r="CG46" i="9"/>
  <c r="BN46" i="9"/>
  <c r="BP47" i="9"/>
  <c r="BN42" i="9"/>
  <c r="CG42" i="9"/>
  <c r="BN20" i="9"/>
  <c r="BN21" i="9"/>
  <c r="BN26" i="9"/>
  <c r="BN4" i="9"/>
  <c r="BN41" i="9"/>
  <c r="CG41" i="9"/>
  <c r="BN12" i="9"/>
  <c r="BN11" i="9"/>
  <c r="CG39" i="9"/>
  <c r="BN39" i="9"/>
  <c r="CG47" i="9"/>
  <c r="CG49" i="9"/>
  <c r="BN9" i="9"/>
  <c r="BO48" i="9"/>
  <c r="BN8" i="9"/>
  <c r="BN43" i="9"/>
  <c r="CG43" i="9"/>
  <c r="BN44" i="9"/>
  <c r="CG44" i="9"/>
  <c r="BN7" i="9"/>
  <c r="BN25" i="9"/>
  <c r="BN15" i="9"/>
  <c r="BN6" i="9"/>
  <c r="BN18" i="9"/>
  <c r="BN22" i="9"/>
  <c r="BO49" i="9"/>
  <c r="CG48" i="9"/>
  <c r="CH51" i="9" l="1"/>
  <c r="CH32" i="9"/>
  <c r="CH28" i="9"/>
  <c r="CH31" i="9"/>
  <c r="CH30" i="9"/>
  <c r="CH29" i="9"/>
  <c r="CH6" i="9"/>
  <c r="CH26" i="9"/>
  <c r="CH14" i="9"/>
  <c r="CH16" i="9"/>
  <c r="CH5" i="9"/>
  <c r="CH22" i="9"/>
  <c r="CH9" i="9"/>
  <c r="CH20" i="9"/>
  <c r="CH13" i="9"/>
  <c r="CH8" i="9"/>
  <c r="CH12" i="9"/>
  <c r="CH19" i="9"/>
  <c r="CH24" i="9"/>
  <c r="CH15" i="9"/>
  <c r="CH21" i="9"/>
  <c r="CH17" i="9"/>
  <c r="CH25" i="9"/>
  <c r="CH18" i="9"/>
  <c r="CH7" i="9"/>
  <c r="CH11" i="9"/>
  <c r="CH4" i="9"/>
  <c r="CH10" i="9"/>
  <c r="CH23" i="9"/>
  <c r="CH27" i="9"/>
  <c r="CH3" i="9"/>
  <c r="BP49" i="9"/>
  <c r="BO6" i="9"/>
  <c r="BO9" i="9"/>
  <c r="BO39" i="9"/>
  <c r="CH39" i="9"/>
  <c r="CH47" i="9"/>
  <c r="BO4" i="9"/>
  <c r="BO21" i="9"/>
  <c r="BO46" i="9"/>
  <c r="CH46" i="9"/>
  <c r="BO19" i="9"/>
  <c r="BO23" i="9"/>
  <c r="BO45" i="9"/>
  <c r="CH45" i="9"/>
  <c r="BO22" i="9"/>
  <c r="BO25" i="9"/>
  <c r="BO44" i="9"/>
  <c r="CH44" i="9"/>
  <c r="BO8" i="9"/>
  <c r="BO12" i="9"/>
  <c r="CH42" i="9"/>
  <c r="BO42" i="9"/>
  <c r="CH50" i="9"/>
  <c r="BO50" i="9"/>
  <c r="BO40" i="9"/>
  <c r="CH40" i="9"/>
  <c r="BO5" i="9"/>
  <c r="BO15" i="9"/>
  <c r="BP48" i="9"/>
  <c r="BO26" i="9"/>
  <c r="BO16" i="9"/>
  <c r="BO24" i="9"/>
  <c r="CH49" i="9"/>
  <c r="BO18" i="9"/>
  <c r="BO7" i="9"/>
  <c r="CH43" i="9"/>
  <c r="BO43" i="9"/>
  <c r="CH48" i="9"/>
  <c r="BO11" i="9"/>
  <c r="BO41" i="9"/>
  <c r="CH41" i="9"/>
  <c r="BO20" i="9"/>
  <c r="BQ47" i="9"/>
  <c r="BO14" i="9"/>
  <c r="BO10" i="9"/>
  <c r="BO17" i="9"/>
  <c r="BO13" i="9"/>
  <c r="BO3" i="9"/>
  <c r="CI51" i="9" l="1"/>
  <c r="CI28" i="9"/>
  <c r="CI31" i="9"/>
  <c r="CI32" i="9"/>
  <c r="CI30" i="9"/>
  <c r="CI29" i="9"/>
  <c r="CI27" i="9"/>
  <c r="CI3" i="9"/>
  <c r="CI14" i="9"/>
  <c r="CI24" i="9"/>
  <c r="CI12" i="9"/>
  <c r="CI23" i="9"/>
  <c r="CI21" i="9"/>
  <c r="CI11" i="9"/>
  <c r="CI22" i="9"/>
  <c r="CI4" i="9"/>
  <c r="CI17" i="9"/>
  <c r="CI18" i="9"/>
  <c r="CI26" i="9"/>
  <c r="CI6" i="9"/>
  <c r="CI15" i="9"/>
  <c r="CI25" i="9"/>
  <c r="CI13" i="9"/>
  <c r="CI7" i="9"/>
  <c r="CI16" i="9"/>
  <c r="CI5" i="9"/>
  <c r="CI8" i="9"/>
  <c r="CI19" i="9"/>
  <c r="CI9" i="9"/>
  <c r="CI20" i="9"/>
  <c r="CI10" i="9"/>
  <c r="BP10" i="9"/>
  <c r="BP40" i="9"/>
  <c r="CI40" i="9"/>
  <c r="BP25" i="9"/>
  <c r="BP45" i="9"/>
  <c r="CI45" i="9"/>
  <c r="BP13" i="9"/>
  <c r="BR47" i="9"/>
  <c r="BP41" i="9"/>
  <c r="CI41" i="9"/>
  <c r="BP3" i="9"/>
  <c r="BP20" i="9"/>
  <c r="BP11" i="9"/>
  <c r="CI48" i="9"/>
  <c r="BP50" i="9"/>
  <c r="CI50" i="9"/>
  <c r="CI39" i="9"/>
  <c r="BP39" i="9"/>
  <c r="CI47" i="9"/>
  <c r="BP6" i="9"/>
  <c r="BP43" i="9"/>
  <c r="CI43" i="9"/>
  <c r="BP18" i="9"/>
  <c r="BP17" i="9"/>
  <c r="BP14" i="9"/>
  <c r="BP16" i="9"/>
  <c r="BQ48" i="9"/>
  <c r="BP5" i="9"/>
  <c r="BP12" i="9"/>
  <c r="BP44" i="9"/>
  <c r="CI44" i="9"/>
  <c r="BP22" i="9"/>
  <c r="BP23" i="9"/>
  <c r="BP46" i="9"/>
  <c r="CI46" i="9"/>
  <c r="BP4" i="9"/>
  <c r="BP9" i="9"/>
  <c r="CI49" i="9"/>
  <c r="BP7" i="9"/>
  <c r="BP24" i="9"/>
  <c r="BP26" i="9"/>
  <c r="BP15" i="9"/>
  <c r="BP42" i="9"/>
  <c r="CI42" i="9"/>
  <c r="BP8" i="9"/>
  <c r="BP19" i="9"/>
  <c r="BP21" i="9"/>
  <c r="BQ49" i="9"/>
  <c r="CJ51" i="9" l="1"/>
  <c r="CJ28" i="9"/>
  <c r="CJ32" i="9"/>
  <c r="CJ30" i="9"/>
  <c r="CJ31" i="9"/>
  <c r="CJ29" i="9"/>
  <c r="CJ21" i="9"/>
  <c r="CJ7" i="9"/>
  <c r="CJ18" i="9"/>
  <c r="CJ27" i="9"/>
  <c r="CJ3" i="9"/>
  <c r="CJ13" i="9"/>
  <c r="CJ19" i="9"/>
  <c r="CJ15" i="9"/>
  <c r="CJ16" i="9"/>
  <c r="CJ8" i="9"/>
  <c r="CJ26" i="9"/>
  <c r="CJ9" i="9"/>
  <c r="CJ23" i="9"/>
  <c r="CJ12" i="9"/>
  <c r="CJ14" i="9"/>
  <c r="CJ11" i="9"/>
  <c r="CJ10" i="9"/>
  <c r="CJ24" i="9"/>
  <c r="CJ4" i="9"/>
  <c r="CJ22" i="9"/>
  <c r="CJ5" i="9"/>
  <c r="CJ17" i="9"/>
  <c r="CJ6" i="9"/>
  <c r="CJ20" i="9"/>
  <c r="CJ25" i="9"/>
  <c r="CJ49" i="9"/>
  <c r="CJ48" i="9"/>
  <c r="BQ21" i="9"/>
  <c r="BQ15" i="9"/>
  <c r="BQ12" i="9"/>
  <c r="BQ11" i="9"/>
  <c r="BR49" i="9"/>
  <c r="BQ19" i="9"/>
  <c r="BQ26" i="9"/>
  <c r="BQ46" i="9"/>
  <c r="CJ46" i="9"/>
  <c r="BQ22" i="9"/>
  <c r="BR48" i="9"/>
  <c r="BQ14" i="9"/>
  <c r="BQ18" i="9"/>
  <c r="BQ6" i="9"/>
  <c r="BQ3" i="9"/>
  <c r="BS47" i="9"/>
  <c r="BQ45" i="9"/>
  <c r="CJ45" i="9"/>
  <c r="BQ40" i="9"/>
  <c r="CJ40" i="9"/>
  <c r="BQ8" i="9"/>
  <c r="BQ24" i="9"/>
  <c r="BQ9" i="9"/>
  <c r="BQ42" i="9"/>
  <c r="CJ42" i="9"/>
  <c r="BQ7" i="9"/>
  <c r="BQ16" i="9"/>
  <c r="BQ50" i="9"/>
  <c r="CJ50" i="9"/>
  <c r="BQ13" i="9"/>
  <c r="BQ25" i="9"/>
  <c r="BQ10" i="9"/>
  <c r="BQ4" i="9"/>
  <c r="BQ23" i="9"/>
  <c r="CJ44" i="9"/>
  <c r="BQ44" i="9"/>
  <c r="BQ5" i="9"/>
  <c r="BQ17" i="9"/>
  <c r="BQ43" i="9"/>
  <c r="CJ43" i="9"/>
  <c r="BQ39" i="9"/>
  <c r="CJ39" i="9"/>
  <c r="CJ47" i="9"/>
  <c r="BQ20" i="9"/>
  <c r="BQ41" i="9"/>
  <c r="CJ41" i="9"/>
  <c r="CK51" i="9" l="1"/>
  <c r="CK32" i="9"/>
  <c r="CK30" i="9"/>
  <c r="CK28" i="9"/>
  <c r="CK31" i="9"/>
  <c r="CK29" i="9"/>
  <c r="CK5" i="9"/>
  <c r="CK4" i="9"/>
  <c r="CK25" i="9"/>
  <c r="CK16" i="9"/>
  <c r="CK9" i="9"/>
  <c r="CK27" i="9"/>
  <c r="CK3" i="9"/>
  <c r="CK26" i="9"/>
  <c r="CK12" i="9"/>
  <c r="CK17" i="9"/>
  <c r="CK23" i="9"/>
  <c r="CK13" i="9"/>
  <c r="CK7" i="9"/>
  <c r="CK24" i="9"/>
  <c r="CK6" i="9"/>
  <c r="CK22" i="9"/>
  <c r="CK19" i="9"/>
  <c r="CK15" i="9"/>
  <c r="CK8" i="9"/>
  <c r="CK18" i="9"/>
  <c r="CK21" i="9"/>
  <c r="CK20" i="9"/>
  <c r="CK10" i="9"/>
  <c r="CK14" i="9"/>
  <c r="CK11" i="9"/>
  <c r="CK48" i="9"/>
  <c r="CK44" i="9"/>
  <c r="BR44" i="9"/>
  <c r="BR25" i="9"/>
  <c r="BR3" i="9"/>
  <c r="BR18" i="9"/>
  <c r="CK39" i="9"/>
  <c r="BR39" i="9"/>
  <c r="CK47" i="9"/>
  <c r="BR17" i="9"/>
  <c r="BR4" i="9"/>
  <c r="BR50" i="9"/>
  <c r="CK50" i="9"/>
  <c r="BR7" i="9"/>
  <c r="BR9" i="9"/>
  <c r="BR8" i="9"/>
  <c r="BR45" i="9"/>
  <c r="CK45" i="9"/>
  <c r="BS48" i="9"/>
  <c r="BR46" i="9"/>
  <c r="CK46" i="9"/>
  <c r="BR19" i="9"/>
  <c r="BR11" i="9"/>
  <c r="BR15" i="9"/>
  <c r="CK41" i="9"/>
  <c r="BR41" i="9"/>
  <c r="BR10" i="9"/>
  <c r="BR13" i="9"/>
  <c r="BR20" i="9"/>
  <c r="BR6" i="9"/>
  <c r="CK49" i="9"/>
  <c r="BR12" i="9"/>
  <c r="BR43" i="9"/>
  <c r="CK43" i="9"/>
  <c r="BR5" i="9"/>
  <c r="BR23" i="9"/>
  <c r="BR16" i="9"/>
  <c r="CK42" i="9"/>
  <c r="BR42" i="9"/>
  <c r="BR24" i="9"/>
  <c r="BR40" i="9"/>
  <c r="CK40" i="9"/>
  <c r="BT47" i="9"/>
  <c r="BR14" i="9"/>
  <c r="BR22" i="9"/>
  <c r="BR26" i="9"/>
  <c r="BS49" i="9"/>
  <c r="BR21" i="9"/>
  <c r="CL51" i="9" l="1"/>
  <c r="CL32" i="9"/>
  <c r="CL31" i="9"/>
  <c r="CL28" i="9"/>
  <c r="CL30" i="9"/>
  <c r="CL29" i="9"/>
  <c r="CL26" i="9"/>
  <c r="CL17" i="9"/>
  <c r="CL21" i="9"/>
  <c r="CL14" i="9"/>
  <c r="CL24" i="9"/>
  <c r="CL23" i="9"/>
  <c r="CL12" i="9"/>
  <c r="CL13" i="9"/>
  <c r="CL15" i="9"/>
  <c r="CL8" i="9"/>
  <c r="CL25" i="9"/>
  <c r="CL5" i="9"/>
  <c r="CL10" i="9"/>
  <c r="CL11" i="9"/>
  <c r="CL9" i="9"/>
  <c r="CL4" i="9"/>
  <c r="CL6" i="9"/>
  <c r="CL19" i="9"/>
  <c r="CL7" i="9"/>
  <c r="CL18" i="9"/>
  <c r="CL22" i="9"/>
  <c r="CL16" i="9"/>
  <c r="CL20" i="9"/>
  <c r="CL27" i="9"/>
  <c r="CL3" i="9"/>
  <c r="CL49" i="9"/>
  <c r="CL48" i="9"/>
  <c r="BU47" i="9"/>
  <c r="BS16" i="9"/>
  <c r="BS6" i="9"/>
  <c r="BS46" i="9"/>
  <c r="CL46" i="9"/>
  <c r="BS45" i="9"/>
  <c r="CL45" i="9"/>
  <c r="BS9" i="9"/>
  <c r="CL50" i="9"/>
  <c r="BS50" i="9"/>
  <c r="BS17" i="9"/>
  <c r="BS25" i="9"/>
  <c r="BT49" i="9"/>
  <c r="BS22" i="9"/>
  <c r="BS24" i="9"/>
  <c r="BS5" i="9"/>
  <c r="BS12" i="9"/>
  <c r="BS10" i="9"/>
  <c r="BT48" i="9"/>
  <c r="BS18" i="9"/>
  <c r="BS14" i="9"/>
  <c r="BS42" i="9"/>
  <c r="CL42" i="9"/>
  <c r="BS20" i="9"/>
  <c r="BS15" i="9"/>
  <c r="BS19" i="9"/>
  <c r="BS8" i="9"/>
  <c r="BS7" i="9"/>
  <c r="BS4" i="9"/>
  <c r="BS39" i="9"/>
  <c r="CL39" i="9"/>
  <c r="CL47" i="9"/>
  <c r="BS44" i="9"/>
  <c r="CL44" i="9"/>
  <c r="BS21" i="9"/>
  <c r="BS26" i="9"/>
  <c r="BS40" i="9"/>
  <c r="CL40" i="9"/>
  <c r="BS23" i="9"/>
  <c r="BS43" i="9"/>
  <c r="CL43" i="9"/>
  <c r="BS13" i="9"/>
  <c r="BS41" i="9"/>
  <c r="CL41" i="9"/>
  <c r="BS11" i="9"/>
  <c r="BS3" i="9"/>
  <c r="CM51" i="9" l="1"/>
  <c r="CM32" i="9"/>
  <c r="CM28" i="9"/>
  <c r="CM30" i="9"/>
  <c r="CM31" i="9"/>
  <c r="CM29" i="9"/>
  <c r="CM26" i="9"/>
  <c r="CM20" i="9"/>
  <c r="CM5" i="9"/>
  <c r="CM27" i="9"/>
  <c r="CM3" i="9"/>
  <c r="CM13" i="9"/>
  <c r="CM19" i="9"/>
  <c r="CM10" i="9"/>
  <c r="CM22" i="9"/>
  <c r="CM16" i="9"/>
  <c r="CM11" i="9"/>
  <c r="CM4" i="9"/>
  <c r="CM15" i="9"/>
  <c r="CM14" i="9"/>
  <c r="CM12" i="9"/>
  <c r="CM7" i="9"/>
  <c r="CM18" i="9"/>
  <c r="CM25" i="9"/>
  <c r="CM9" i="9"/>
  <c r="CM23" i="9"/>
  <c r="CM21" i="9"/>
  <c r="CM8" i="9"/>
  <c r="CM24" i="9"/>
  <c r="CM17" i="9"/>
  <c r="CM6" i="9"/>
  <c r="CM48" i="9"/>
  <c r="BT24" i="9"/>
  <c r="BU49" i="9"/>
  <c r="BT20" i="9"/>
  <c r="BT14" i="9"/>
  <c r="BT11" i="9"/>
  <c r="BT23" i="9"/>
  <c r="CM39" i="9"/>
  <c r="BT39" i="9"/>
  <c r="CM47" i="9"/>
  <c r="BT19" i="9"/>
  <c r="BU48" i="9"/>
  <c r="BT12" i="9"/>
  <c r="CM49" i="9"/>
  <c r="BT17" i="9"/>
  <c r="BT9" i="9"/>
  <c r="BT46" i="9"/>
  <c r="CM46" i="9"/>
  <c r="BT16" i="9"/>
  <c r="CM41" i="9"/>
  <c r="BT41" i="9"/>
  <c r="BT7" i="9"/>
  <c r="BT26" i="9"/>
  <c r="BT44" i="9"/>
  <c r="CM44" i="9"/>
  <c r="BT18" i="9"/>
  <c r="BT5" i="9"/>
  <c r="CM50" i="9"/>
  <c r="BT50" i="9"/>
  <c r="BT3" i="9"/>
  <c r="CM43" i="9"/>
  <c r="BT43" i="9"/>
  <c r="BT40" i="9"/>
  <c r="CM40" i="9"/>
  <c r="BT13" i="9"/>
  <c r="BT21" i="9"/>
  <c r="BT4" i="9"/>
  <c r="BT8" i="9"/>
  <c r="BT15" i="9"/>
  <c r="CM42" i="9"/>
  <c r="BT42" i="9"/>
  <c r="BT10" i="9"/>
  <c r="BT22" i="9"/>
  <c r="BT25" i="9"/>
  <c r="CM45" i="9"/>
  <c r="BT45" i="9"/>
  <c r="BT6" i="9"/>
  <c r="BV47" i="9"/>
  <c r="CN51" i="9" l="1"/>
  <c r="CN28" i="9"/>
  <c r="CN32" i="9"/>
  <c r="CN31" i="9"/>
  <c r="CN30" i="9"/>
  <c r="CN29" i="9"/>
  <c r="CN10" i="9"/>
  <c r="CN18" i="9"/>
  <c r="CN25" i="9"/>
  <c r="CN21" i="9"/>
  <c r="CN9" i="9"/>
  <c r="CN20" i="9"/>
  <c r="CN6" i="9"/>
  <c r="CN22" i="9"/>
  <c r="CN15" i="9"/>
  <c r="CN13" i="9"/>
  <c r="CN5" i="9"/>
  <c r="CN26" i="9"/>
  <c r="CN16" i="9"/>
  <c r="CN17" i="9"/>
  <c r="CN19" i="9"/>
  <c r="CN23" i="9"/>
  <c r="CN8" i="9"/>
  <c r="CN27" i="9"/>
  <c r="CN3" i="9"/>
  <c r="CN7" i="9"/>
  <c r="CN11" i="9"/>
  <c r="CN24" i="9"/>
  <c r="CN4" i="9"/>
  <c r="CN12" i="9"/>
  <c r="CN14" i="9"/>
  <c r="CN48" i="9"/>
  <c r="CN49" i="9"/>
  <c r="BU45" i="9"/>
  <c r="CN45" i="9"/>
  <c r="BU22" i="9"/>
  <c r="BU6" i="9"/>
  <c r="CN43" i="9"/>
  <c r="BU43" i="9"/>
  <c r="CN50" i="9"/>
  <c r="BU50" i="9"/>
  <c r="BU18" i="9"/>
  <c r="BU26" i="9"/>
  <c r="BU41" i="9"/>
  <c r="CN41" i="9"/>
  <c r="BU12" i="9"/>
  <c r="BU19" i="9"/>
  <c r="BU23" i="9"/>
  <c r="BV49" i="9"/>
  <c r="BU25" i="9"/>
  <c r="BU10" i="9"/>
  <c r="BU15" i="9"/>
  <c r="BU4" i="9"/>
  <c r="BU13" i="9"/>
  <c r="BU46" i="9"/>
  <c r="CN46" i="9"/>
  <c r="BU17" i="9"/>
  <c r="BV48" i="9"/>
  <c r="BU14" i="9"/>
  <c r="BW47" i="9"/>
  <c r="CN42" i="9"/>
  <c r="BU42" i="9"/>
  <c r="BU8" i="9"/>
  <c r="BU5" i="9"/>
  <c r="BU9" i="9"/>
  <c r="BU39" i="9"/>
  <c r="CN39" i="9"/>
  <c r="CN47" i="9"/>
  <c r="BU11" i="9"/>
  <c r="BU24" i="9"/>
  <c r="BU21" i="9"/>
  <c r="BU40" i="9"/>
  <c r="CN40" i="9"/>
  <c r="BU3" i="9"/>
  <c r="CN44" i="9"/>
  <c r="BU44" i="9"/>
  <c r="BU7" i="9"/>
  <c r="BU16" i="9"/>
  <c r="BU20" i="9"/>
  <c r="CO51" i="9" l="1"/>
  <c r="CO30" i="9"/>
  <c r="CO31" i="9"/>
  <c r="CO32" i="9"/>
  <c r="CO28" i="9"/>
  <c r="CO29" i="9"/>
  <c r="CO20" i="9"/>
  <c r="CO14" i="9"/>
  <c r="CO19" i="9"/>
  <c r="CO26" i="9"/>
  <c r="CO16" i="9"/>
  <c r="CO24" i="9"/>
  <c r="CO25" i="9"/>
  <c r="CO12" i="9"/>
  <c r="CO18" i="9"/>
  <c r="CO7" i="9"/>
  <c r="CO11" i="9"/>
  <c r="CO9" i="9"/>
  <c r="CO17" i="9"/>
  <c r="CO4" i="9"/>
  <c r="CO6" i="9"/>
  <c r="CO21" i="9"/>
  <c r="CO8" i="9"/>
  <c r="CO10" i="9"/>
  <c r="CO27" i="9"/>
  <c r="CO3" i="9"/>
  <c r="CO13" i="9"/>
  <c r="CO5" i="9"/>
  <c r="CO15" i="9"/>
  <c r="CO23" i="9"/>
  <c r="CO22" i="9"/>
  <c r="CO49" i="9"/>
  <c r="CO48" i="9"/>
  <c r="BV20" i="9"/>
  <c r="BV21" i="9"/>
  <c r="BW49" i="9"/>
  <c r="CO43" i="9"/>
  <c r="BV43" i="9"/>
  <c r="CO42" i="9"/>
  <c r="BV42" i="9"/>
  <c r="BV7" i="9"/>
  <c r="BV3" i="9"/>
  <c r="BV11" i="9"/>
  <c r="CO44" i="9"/>
  <c r="BV44" i="9"/>
  <c r="BV9" i="9"/>
  <c r="BV8" i="9"/>
  <c r="BW48" i="9"/>
  <c r="BV46" i="9"/>
  <c r="CO46" i="9"/>
  <c r="BV4" i="9"/>
  <c r="BV10" i="9"/>
  <c r="BV19" i="9"/>
  <c r="BV41" i="9"/>
  <c r="CO41" i="9"/>
  <c r="BV18" i="9"/>
  <c r="BV22" i="9"/>
  <c r="BV24" i="9"/>
  <c r="BV50" i="9"/>
  <c r="CO50" i="9"/>
  <c r="BV16" i="9"/>
  <c r="CO40" i="9"/>
  <c r="BV40" i="9"/>
  <c r="CO39" i="9"/>
  <c r="BV39" i="9"/>
  <c r="CO47" i="9"/>
  <c r="BV5" i="9"/>
  <c r="BV14" i="9"/>
  <c r="BV17" i="9"/>
  <c r="BV13" i="9"/>
  <c r="BV15" i="9"/>
  <c r="BV25" i="9"/>
  <c r="BV23" i="9"/>
  <c r="BV12" i="9"/>
  <c r="BV26" i="9"/>
  <c r="BV6" i="9"/>
  <c r="BV45" i="9"/>
  <c r="CO45" i="9"/>
  <c r="CP51" i="9" l="1"/>
  <c r="CP30" i="9"/>
  <c r="CP32" i="9"/>
  <c r="CP31" i="9"/>
  <c r="CP28" i="9"/>
  <c r="CP29" i="9"/>
  <c r="CP25" i="9"/>
  <c r="CP6" i="9"/>
  <c r="CP14" i="9"/>
  <c r="CP18" i="9"/>
  <c r="CP12" i="9"/>
  <c r="CP13" i="9"/>
  <c r="CP24" i="9"/>
  <c r="CP8" i="9"/>
  <c r="CP11" i="9"/>
  <c r="CP21" i="9"/>
  <c r="CP23" i="9"/>
  <c r="CP17" i="9"/>
  <c r="CP16" i="9"/>
  <c r="CP22" i="9"/>
  <c r="CP19" i="9"/>
  <c r="CP9" i="9"/>
  <c r="CP27" i="9"/>
  <c r="CP3" i="9"/>
  <c r="CP20" i="9"/>
  <c r="CP10" i="9"/>
  <c r="CP7" i="9"/>
  <c r="CP26" i="9"/>
  <c r="CP15" i="9"/>
  <c r="CP5" i="9"/>
  <c r="CP4" i="9"/>
  <c r="CP45" i="9"/>
  <c r="BW45" i="9"/>
  <c r="BW23" i="9"/>
  <c r="BW15" i="9"/>
  <c r="BW5" i="9"/>
  <c r="BW40" i="9"/>
  <c r="CP40" i="9"/>
  <c r="BW43" i="9"/>
  <c r="CP43" i="9"/>
  <c r="BW26" i="9"/>
  <c r="BW17" i="9"/>
  <c r="CP50" i="9"/>
  <c r="BW50" i="9"/>
  <c r="BW22" i="9"/>
  <c r="BW41" i="9"/>
  <c r="CP41" i="9"/>
  <c r="BW10" i="9"/>
  <c r="BW46" i="9"/>
  <c r="CP46" i="9"/>
  <c r="BW9" i="9"/>
  <c r="BW11" i="9"/>
  <c r="BW7" i="9"/>
  <c r="BW21" i="9"/>
  <c r="BW6" i="9"/>
  <c r="BW12" i="9"/>
  <c r="BW25" i="9"/>
  <c r="BW13" i="9"/>
  <c r="BW14" i="9"/>
  <c r="BW39" i="9"/>
  <c r="CP39" i="9"/>
  <c r="CP47" i="9"/>
  <c r="CP44" i="9"/>
  <c r="BW44" i="9"/>
  <c r="BW42" i="9"/>
  <c r="CP42" i="9"/>
  <c r="BW16" i="9"/>
  <c r="BW24" i="9"/>
  <c r="BW18" i="9"/>
  <c r="BW19" i="9"/>
  <c r="BW4" i="9"/>
  <c r="CP48" i="9"/>
  <c r="BW8" i="9"/>
  <c r="BW3" i="9"/>
  <c r="CP49" i="9"/>
  <c r="BW20" i="9"/>
  <c r="CQ51" i="9" l="1"/>
  <c r="CQ30" i="9"/>
  <c r="CQ31" i="9"/>
  <c r="CQ28" i="9"/>
  <c r="CQ32" i="9"/>
  <c r="CQ29" i="9"/>
  <c r="CQ20" i="9"/>
  <c r="CQ24" i="9"/>
  <c r="CQ13" i="9"/>
  <c r="CQ17" i="9"/>
  <c r="CQ23" i="9"/>
  <c r="CQ27" i="9"/>
  <c r="CQ3" i="9"/>
  <c r="CQ19" i="9"/>
  <c r="CQ12" i="9"/>
  <c r="CQ11" i="9"/>
  <c r="CQ10" i="9"/>
  <c r="CQ5" i="9"/>
  <c r="CQ8" i="9"/>
  <c r="CQ18" i="9"/>
  <c r="CQ14" i="9"/>
  <c r="CQ6" i="9"/>
  <c r="CQ9" i="9"/>
  <c r="CQ15" i="9"/>
  <c r="CQ21" i="9"/>
  <c r="CQ4" i="9"/>
  <c r="CQ16" i="9"/>
  <c r="CQ25" i="9"/>
  <c r="CQ7" i="9"/>
  <c r="CQ22" i="9"/>
  <c r="CQ26" i="9"/>
  <c r="CQ49" i="9"/>
  <c r="CQ48" i="9"/>
  <c r="CQ50" i="9"/>
  <c r="CQ39" i="9"/>
  <c r="CQ47" i="9"/>
  <c r="CQ46" i="9"/>
  <c r="CQ41" i="9"/>
  <c r="CQ45" i="9"/>
  <c r="CQ42" i="9"/>
  <c r="CQ44" i="9"/>
  <c r="CQ43" i="9"/>
  <c r="CQ40" i="9"/>
  <c r="M29" i="1" l="1"/>
  <c r="M23" i="1"/>
  <c r="M16" i="1"/>
  <c r="AE12" i="10" s="1"/>
  <c r="M14" i="1"/>
  <c r="AE10" i="10" s="1"/>
  <c r="L24" i="1"/>
  <c r="L22" i="1"/>
  <c r="L20" i="1"/>
  <c r="M12" i="1"/>
  <c r="AE8" i="10" s="1"/>
  <c r="M31" i="1"/>
  <c r="M8" i="1"/>
  <c r="AE4" i="10" s="1"/>
  <c r="L12" i="1"/>
  <c r="M22" i="1"/>
  <c r="L16" i="1"/>
  <c r="L23" i="1"/>
  <c r="M11" i="1"/>
  <c r="AE7" i="10" s="1"/>
  <c r="M35" i="1"/>
  <c r="M15" i="1"/>
  <c r="AE11" i="10" s="1"/>
  <c r="M33" i="1"/>
  <c r="M9" i="1"/>
  <c r="AE5" i="10" s="1"/>
  <c r="L21" i="1"/>
  <c r="M10" i="1"/>
  <c r="AE6" i="10" s="1"/>
  <c r="L18" i="1"/>
  <c r="M27" i="1"/>
  <c r="L25" i="1"/>
  <c r="L9" i="1"/>
  <c r="M13" i="1"/>
  <c r="AE9" i="10" s="1"/>
  <c r="L29" i="1"/>
  <c r="L17" i="1"/>
  <c r="M30" i="1"/>
  <c r="L28" i="1"/>
  <c r="M19" i="1"/>
  <c r="M34" i="1"/>
  <c r="M21" i="1"/>
  <c r="M20" i="1"/>
  <c r="L14" i="1"/>
  <c r="L8" i="1"/>
  <c r="L35" i="1"/>
  <c r="M18" i="1"/>
  <c r="L11" i="1"/>
  <c r="L30" i="1"/>
  <c r="M24" i="1"/>
  <c r="L19" i="1"/>
  <c r="M17" i="1"/>
  <c r="AE13" i="10" s="1"/>
  <c r="L10" i="1"/>
  <c r="L27" i="1"/>
  <c r="L13" i="1"/>
  <c r="L36" i="1"/>
  <c r="M26" i="1"/>
  <c r="L32" i="1"/>
  <c r="L33" i="1"/>
  <c r="M37" i="1"/>
  <c r="L31" i="1"/>
  <c r="M25" i="1"/>
  <c r="L15" i="1"/>
  <c r="L37" i="1"/>
  <c r="M32" i="1"/>
  <c r="M28" i="1"/>
  <c r="L26" i="1"/>
  <c r="M36" i="1"/>
  <c r="L34" i="1"/>
  <c r="AB8" i="10" l="1"/>
  <c r="X8" i="10"/>
  <c r="T8" i="10"/>
  <c r="AD8" i="10"/>
  <c r="Z8" i="10"/>
  <c r="V8" i="10"/>
  <c r="R8" i="10"/>
  <c r="AA8" i="10"/>
  <c r="S8" i="10"/>
  <c r="Y8" i="10"/>
  <c r="Q8" i="10"/>
  <c r="W8" i="10"/>
  <c r="AC8" i="10"/>
  <c r="U8" i="10"/>
  <c r="AB10" i="10"/>
  <c r="X10" i="10"/>
  <c r="T10" i="10"/>
  <c r="AD10" i="10"/>
  <c r="Z10" i="10"/>
  <c r="V10" i="10"/>
  <c r="R10" i="10"/>
  <c r="W10" i="10"/>
  <c r="AC10" i="10"/>
  <c r="U10" i="10"/>
  <c r="AA10" i="10"/>
  <c r="S10" i="10"/>
  <c r="Y10" i="10"/>
  <c r="Q10" i="10"/>
  <c r="AD13" i="10"/>
  <c r="Z13" i="10"/>
  <c r="V13" i="10"/>
  <c r="R13" i="10"/>
  <c r="AB13" i="10"/>
  <c r="X13" i="10"/>
  <c r="T13" i="10"/>
  <c r="AC13" i="10"/>
  <c r="U13" i="10"/>
  <c r="AA13" i="10"/>
  <c r="S13" i="10"/>
  <c r="Y13" i="10"/>
  <c r="Q13" i="10"/>
  <c r="W13" i="10"/>
  <c r="AD5" i="10"/>
  <c r="Z5" i="10"/>
  <c r="V5" i="10"/>
  <c r="R5" i="10"/>
  <c r="AB5" i="10"/>
  <c r="X5" i="10"/>
  <c r="T5" i="10"/>
  <c r="AC5" i="10"/>
  <c r="U5" i="10"/>
  <c r="AA5" i="10"/>
  <c r="S5" i="10"/>
  <c r="Y5" i="10"/>
  <c r="Q5" i="10"/>
  <c r="W5" i="10"/>
  <c r="AD7" i="10"/>
  <c r="Z7" i="10"/>
  <c r="V7" i="10"/>
  <c r="R7" i="10"/>
  <c r="AB7" i="10"/>
  <c r="X7" i="10"/>
  <c r="T7" i="10"/>
  <c r="Y7" i="10"/>
  <c r="Q7" i="10"/>
  <c r="W7" i="10"/>
  <c r="AC7" i="10"/>
  <c r="U7" i="10"/>
  <c r="S7" i="10"/>
  <c r="AA7" i="10"/>
  <c r="AB12" i="10"/>
  <c r="X12" i="10"/>
  <c r="T12" i="10"/>
  <c r="AD12" i="10"/>
  <c r="Z12" i="10"/>
  <c r="V12" i="10"/>
  <c r="R12" i="10"/>
  <c r="AA12" i="10"/>
  <c r="S12" i="10"/>
  <c r="Y12" i="10"/>
  <c r="Q12" i="10"/>
  <c r="W12" i="10"/>
  <c r="AC12" i="10"/>
  <c r="U12" i="10"/>
  <c r="AD9" i="10"/>
  <c r="Z9" i="10"/>
  <c r="V9" i="10"/>
  <c r="R9" i="10"/>
  <c r="AB9" i="10"/>
  <c r="X9" i="10"/>
  <c r="T9" i="10"/>
  <c r="AC9" i="10"/>
  <c r="U9" i="10"/>
  <c r="AA9" i="10"/>
  <c r="S9" i="10"/>
  <c r="Y9" i="10"/>
  <c r="Q9" i="10"/>
  <c r="W9" i="10"/>
  <c r="AB4" i="10"/>
  <c r="X4" i="10"/>
  <c r="T4" i="10"/>
  <c r="AD4" i="10"/>
  <c r="Z4" i="10"/>
  <c r="V4" i="10"/>
  <c r="R4" i="10"/>
  <c r="AA4" i="10"/>
  <c r="S4" i="10"/>
  <c r="Y4" i="10"/>
  <c r="Q4" i="10"/>
  <c r="W4" i="10"/>
  <c r="AC4" i="10"/>
  <c r="U4" i="10"/>
  <c r="AB6" i="10"/>
  <c r="X6" i="10"/>
  <c r="T6" i="10"/>
  <c r="AD6" i="10"/>
  <c r="Z6" i="10"/>
  <c r="V6" i="10"/>
  <c r="R6" i="10"/>
  <c r="W6" i="10"/>
  <c r="AC6" i="10"/>
  <c r="U6" i="10"/>
  <c r="AA6" i="10"/>
  <c r="S6" i="10"/>
  <c r="Y6" i="10"/>
  <c r="Q6" i="10"/>
  <c r="AD11" i="10"/>
  <c r="Z11" i="10"/>
  <c r="V11" i="10"/>
  <c r="R11" i="10"/>
  <c r="AB11" i="10"/>
  <c r="X11" i="10"/>
  <c r="T11" i="10"/>
  <c r="Y11" i="10"/>
  <c r="Q11" i="10"/>
  <c r="W11" i="10"/>
  <c r="AC11" i="10"/>
  <c r="U11" i="10"/>
  <c r="AA11" i="10"/>
  <c r="S11" i="10"/>
  <c r="AE30" i="1"/>
  <c r="AA30" i="1"/>
  <c r="W30" i="1"/>
  <c r="S30" i="1"/>
  <c r="AD30" i="1"/>
  <c r="Y30" i="1"/>
  <c r="T30" i="1"/>
  <c r="AC30" i="1"/>
  <c r="X30" i="1"/>
  <c r="R30" i="1"/>
  <c r="AF30" i="1"/>
  <c r="U30" i="1"/>
  <c r="AB30" i="1"/>
  <c r="Q30" i="1"/>
  <c r="Z30" i="1"/>
  <c r="P30" i="1"/>
  <c r="AG30" i="1"/>
  <c r="V30" i="1"/>
  <c r="AG25" i="1"/>
  <c r="AC25" i="1"/>
  <c r="Y25" i="1"/>
  <c r="U25" i="1"/>
  <c r="Q25" i="1"/>
  <c r="AD25" i="1"/>
  <c r="X25" i="1"/>
  <c r="S25" i="1"/>
  <c r="AB25" i="1"/>
  <c r="W25" i="1"/>
  <c r="R25" i="1"/>
  <c r="Z25" i="1"/>
  <c r="AF25" i="1"/>
  <c r="V25" i="1"/>
  <c r="AE25" i="1"/>
  <c r="T25" i="1"/>
  <c r="AA25" i="1"/>
  <c r="P25" i="1"/>
  <c r="AD14" i="1"/>
  <c r="AG14" i="1"/>
  <c r="AB14" i="1"/>
  <c r="X14" i="1"/>
  <c r="T14" i="1"/>
  <c r="P14" i="1"/>
  <c r="AF14" i="1"/>
  <c r="AA14" i="1"/>
  <c r="W14" i="1"/>
  <c r="S14" i="1"/>
  <c r="AE14" i="1"/>
  <c r="Z14" i="1"/>
  <c r="V14" i="1"/>
  <c r="R14" i="1"/>
  <c r="Q14" i="1"/>
  <c r="AC14" i="1"/>
  <c r="Y14" i="1"/>
  <c r="U14" i="1"/>
  <c r="AG29" i="1"/>
  <c r="AC29" i="1"/>
  <c r="Y29" i="1"/>
  <c r="U29" i="1"/>
  <c r="Q29" i="1"/>
  <c r="AF29" i="1"/>
  <c r="AA29" i="1"/>
  <c r="V29" i="1"/>
  <c r="P29" i="1"/>
  <c r="AE29" i="1"/>
  <c r="Z29" i="1"/>
  <c r="T29" i="1"/>
  <c r="AB29" i="1"/>
  <c r="R29" i="1"/>
  <c r="X29" i="1"/>
  <c r="W29" i="1"/>
  <c r="S29" i="1"/>
  <c r="AD29" i="1"/>
  <c r="AE26" i="1"/>
  <c r="AA26" i="1"/>
  <c r="W26" i="1"/>
  <c r="S26" i="1"/>
  <c r="AG26" i="1"/>
  <c r="AB26" i="1"/>
  <c r="V26" i="1"/>
  <c r="Q26" i="1"/>
  <c r="AF26" i="1"/>
  <c r="Z26" i="1"/>
  <c r="U26" i="1"/>
  <c r="P26" i="1"/>
  <c r="AC26" i="1"/>
  <c r="R26" i="1"/>
  <c r="Y26" i="1"/>
  <c r="X26" i="1"/>
  <c r="AD26" i="1"/>
  <c r="T26" i="1"/>
  <c r="AF15" i="1"/>
  <c r="AB15" i="1"/>
  <c r="X15" i="1"/>
  <c r="T15" i="1"/>
  <c r="P15" i="1"/>
  <c r="AE15" i="1"/>
  <c r="Z15" i="1"/>
  <c r="U15" i="1"/>
  <c r="AD15" i="1"/>
  <c r="Y15" i="1"/>
  <c r="S15" i="1"/>
  <c r="AC15" i="1"/>
  <c r="W15" i="1"/>
  <c r="R15" i="1"/>
  <c r="Q15" i="1"/>
  <c r="V15" i="1"/>
  <c r="AG15" i="1"/>
  <c r="AA15" i="1"/>
  <c r="AG33" i="1"/>
  <c r="AC33" i="1"/>
  <c r="Y33" i="1"/>
  <c r="U33" i="1"/>
  <c r="Q33" i="1"/>
  <c r="AD33" i="1"/>
  <c r="X33" i="1"/>
  <c r="S33" i="1"/>
  <c r="AB33" i="1"/>
  <c r="W33" i="1"/>
  <c r="R33" i="1"/>
  <c r="AE33" i="1"/>
  <c r="T33" i="1"/>
  <c r="AA33" i="1"/>
  <c r="P33" i="1"/>
  <c r="Z33" i="1"/>
  <c r="AF33" i="1"/>
  <c r="V33" i="1"/>
  <c r="AD13" i="1"/>
  <c r="Z13" i="1"/>
  <c r="V13" i="1"/>
  <c r="R13" i="1"/>
  <c r="AG13" i="1"/>
  <c r="AC13" i="1"/>
  <c r="Y13" i="1"/>
  <c r="U13" i="1"/>
  <c r="Q13" i="1"/>
  <c r="AF13" i="1"/>
  <c r="AB13" i="1"/>
  <c r="X13" i="1"/>
  <c r="T13" i="1"/>
  <c r="P13" i="1"/>
  <c r="S13" i="1"/>
  <c r="W13" i="1"/>
  <c r="AE13" i="1"/>
  <c r="AA13" i="1"/>
  <c r="AG19" i="1"/>
  <c r="AC19" i="1"/>
  <c r="Y19" i="1"/>
  <c r="AD19" i="1"/>
  <c r="X19" i="1"/>
  <c r="T19" i="1"/>
  <c r="P19" i="1"/>
  <c r="AE19" i="1"/>
  <c r="W19" i="1"/>
  <c r="R19" i="1"/>
  <c r="AB19" i="1"/>
  <c r="V19" i="1"/>
  <c r="Q19" i="1"/>
  <c r="AA19" i="1"/>
  <c r="U19" i="1"/>
  <c r="AF19" i="1"/>
  <c r="Z19" i="1"/>
  <c r="S19" i="1"/>
  <c r="AE28" i="1"/>
  <c r="AA28" i="1"/>
  <c r="W28" i="1"/>
  <c r="S28" i="1"/>
  <c r="AC28" i="1"/>
  <c r="X28" i="1"/>
  <c r="R28" i="1"/>
  <c r="AG28" i="1"/>
  <c r="AB28" i="1"/>
  <c r="V28" i="1"/>
  <c r="Q28" i="1"/>
  <c r="Y28" i="1"/>
  <c r="AF28" i="1"/>
  <c r="U28" i="1"/>
  <c r="AD28" i="1"/>
  <c r="T28" i="1"/>
  <c r="Z28" i="1"/>
  <c r="P28" i="1"/>
  <c r="AD18" i="1"/>
  <c r="Z18" i="1"/>
  <c r="V18" i="1"/>
  <c r="R18" i="1"/>
  <c r="AE18" i="1"/>
  <c r="Y18" i="1"/>
  <c r="T18" i="1"/>
  <c r="AC18" i="1"/>
  <c r="X18" i="1"/>
  <c r="S18" i="1"/>
  <c r="AG18" i="1"/>
  <c r="AB18" i="1"/>
  <c r="W18" i="1"/>
  <c r="Q18" i="1"/>
  <c r="AA18" i="1"/>
  <c r="U18" i="1"/>
  <c r="P18" i="1"/>
  <c r="AF18" i="1"/>
  <c r="AG23" i="1"/>
  <c r="AC23" i="1"/>
  <c r="Y23" i="1"/>
  <c r="U23" i="1"/>
  <c r="Q23" i="1"/>
  <c r="AF23" i="1"/>
  <c r="AA23" i="1"/>
  <c r="V23" i="1"/>
  <c r="P23" i="1"/>
  <c r="AD23" i="1"/>
  <c r="W23" i="1"/>
  <c r="AB23" i="1"/>
  <c r="T23" i="1"/>
  <c r="Z23" i="1"/>
  <c r="S23" i="1"/>
  <c r="R23" i="1"/>
  <c r="X23" i="1"/>
  <c r="AE23" i="1"/>
  <c r="AE22" i="1"/>
  <c r="AA22" i="1"/>
  <c r="W22" i="1"/>
  <c r="S22" i="1"/>
  <c r="AC22" i="1"/>
  <c r="X22" i="1"/>
  <c r="R22" i="1"/>
  <c r="AG22" i="1"/>
  <c r="Z22" i="1"/>
  <c r="T22" i="1"/>
  <c r="AF22" i="1"/>
  <c r="Y22" i="1"/>
  <c r="Q22" i="1"/>
  <c r="AD22" i="1"/>
  <c r="V22" i="1"/>
  <c r="P22" i="1"/>
  <c r="AB22" i="1"/>
  <c r="U22" i="1"/>
  <c r="AE34" i="1"/>
  <c r="AA34" i="1"/>
  <c r="W34" i="1"/>
  <c r="S34" i="1"/>
  <c r="AG34" i="1"/>
  <c r="AB34" i="1"/>
  <c r="V34" i="1"/>
  <c r="Q34" i="1"/>
  <c r="AF34" i="1"/>
  <c r="Z34" i="1"/>
  <c r="U34" i="1"/>
  <c r="P34" i="1"/>
  <c r="X34" i="1"/>
  <c r="AD34" i="1"/>
  <c r="T34" i="1"/>
  <c r="AC34" i="1"/>
  <c r="R34" i="1"/>
  <c r="Y34" i="1"/>
  <c r="AG31" i="1"/>
  <c r="AC31" i="1"/>
  <c r="Y31" i="1"/>
  <c r="U31" i="1"/>
  <c r="Q31" i="1"/>
  <c r="AB31" i="1"/>
  <c r="W31" i="1"/>
  <c r="R31" i="1"/>
  <c r="AF31" i="1"/>
  <c r="AA31" i="1"/>
  <c r="V31" i="1"/>
  <c r="P31" i="1"/>
  <c r="X31" i="1"/>
  <c r="AE31" i="1"/>
  <c r="T31" i="1"/>
  <c r="AD31" i="1"/>
  <c r="S31" i="1"/>
  <c r="Z31" i="1"/>
  <c r="AF10" i="1"/>
  <c r="AB10" i="1"/>
  <c r="X10" i="1"/>
  <c r="T10" i="1"/>
  <c r="P10" i="1"/>
  <c r="AE10" i="1"/>
  <c r="AA10" i="1"/>
  <c r="W10" i="1"/>
  <c r="S10" i="1"/>
  <c r="AD10" i="1"/>
  <c r="Z10" i="1"/>
  <c r="V10" i="1"/>
  <c r="R10" i="1"/>
  <c r="Y10" i="1"/>
  <c r="U10" i="1"/>
  <c r="AG10" i="1"/>
  <c r="Q10" i="1"/>
  <c r="AC10" i="1"/>
  <c r="AF8" i="1"/>
  <c r="AB8" i="1"/>
  <c r="X8" i="1"/>
  <c r="T8" i="1"/>
  <c r="P8" i="1"/>
  <c r="AE8" i="1"/>
  <c r="AA8" i="1"/>
  <c r="W8" i="1"/>
  <c r="S8" i="1"/>
  <c r="AD8" i="1"/>
  <c r="Z8" i="1"/>
  <c r="V8" i="1"/>
  <c r="R8" i="1"/>
  <c r="AC8" i="1"/>
  <c r="Q8" i="1"/>
  <c r="Y8" i="1"/>
  <c r="U8" i="1"/>
  <c r="AG8" i="1"/>
  <c r="AF17" i="1"/>
  <c r="AB17" i="1"/>
  <c r="X17" i="1"/>
  <c r="T17" i="1"/>
  <c r="P17" i="1"/>
  <c r="AG17" i="1"/>
  <c r="AA17" i="1"/>
  <c r="V17" i="1"/>
  <c r="Q17" i="1"/>
  <c r="AE17" i="1"/>
  <c r="Z17" i="1"/>
  <c r="U17" i="1"/>
  <c r="AD17" i="1"/>
  <c r="Y17" i="1"/>
  <c r="S17" i="1"/>
  <c r="W17" i="1"/>
  <c r="AC17" i="1"/>
  <c r="R17" i="1"/>
  <c r="AG21" i="1"/>
  <c r="AC21" i="1"/>
  <c r="Y21" i="1"/>
  <c r="U21" i="1"/>
  <c r="Q21" i="1"/>
  <c r="AE21" i="1"/>
  <c r="Z21" i="1"/>
  <c r="T21" i="1"/>
  <c r="AD21" i="1"/>
  <c r="W21" i="1"/>
  <c r="P21" i="1"/>
  <c r="AB21" i="1"/>
  <c r="V21" i="1"/>
  <c r="AA21" i="1"/>
  <c r="S21" i="1"/>
  <c r="X21" i="1"/>
  <c r="R21" i="1"/>
  <c r="AF21" i="1"/>
  <c r="AG37" i="1"/>
  <c r="AC37" i="1"/>
  <c r="Y37" i="1"/>
  <c r="U37" i="1"/>
  <c r="Q37" i="1"/>
  <c r="AF37" i="1"/>
  <c r="AA37" i="1"/>
  <c r="V37" i="1"/>
  <c r="P37" i="1"/>
  <c r="AE37" i="1"/>
  <c r="Z37" i="1"/>
  <c r="T37" i="1"/>
  <c r="W37" i="1"/>
  <c r="AD37" i="1"/>
  <c r="S37" i="1"/>
  <c r="AB37" i="1"/>
  <c r="R37" i="1"/>
  <c r="X37" i="1"/>
  <c r="AE36" i="1"/>
  <c r="AA36" i="1"/>
  <c r="W36" i="1"/>
  <c r="S36" i="1"/>
  <c r="AC36" i="1"/>
  <c r="X36" i="1"/>
  <c r="R36" i="1"/>
  <c r="AG36" i="1"/>
  <c r="AB36" i="1"/>
  <c r="V36" i="1"/>
  <c r="Q36" i="1"/>
  <c r="AD36" i="1"/>
  <c r="T36" i="1"/>
  <c r="Z36" i="1"/>
  <c r="P36" i="1"/>
  <c r="Y36" i="1"/>
  <c r="AF36" i="1"/>
  <c r="U36" i="1"/>
  <c r="AD11" i="1"/>
  <c r="Z11" i="1"/>
  <c r="V11" i="1"/>
  <c r="R11" i="1"/>
  <c r="AG11" i="1"/>
  <c r="AC11" i="1"/>
  <c r="Y11" i="1"/>
  <c r="U11" i="1"/>
  <c r="Q11" i="1"/>
  <c r="AF11" i="1"/>
  <c r="AB11" i="1"/>
  <c r="X11" i="1"/>
  <c r="T11" i="1"/>
  <c r="P11" i="1"/>
  <c r="W11" i="1"/>
  <c r="AA11" i="1"/>
  <c r="S11" i="1"/>
  <c r="AE11" i="1"/>
  <c r="AF12" i="1"/>
  <c r="AB12" i="1"/>
  <c r="X12" i="1"/>
  <c r="T12" i="1"/>
  <c r="P12" i="1"/>
  <c r="AE12" i="1"/>
  <c r="AA12" i="1"/>
  <c r="W12" i="1"/>
  <c r="S12" i="1"/>
  <c r="AD12" i="1"/>
  <c r="Z12" i="1"/>
  <c r="V12" i="1"/>
  <c r="R12" i="1"/>
  <c r="U12" i="1"/>
  <c r="AG12" i="1"/>
  <c r="Q12" i="1"/>
  <c r="AC12" i="1"/>
  <c r="Y12" i="1"/>
  <c r="AE20" i="1"/>
  <c r="AA20" i="1"/>
  <c r="W20" i="1"/>
  <c r="S20" i="1"/>
  <c r="AG20" i="1"/>
  <c r="AB20" i="1"/>
  <c r="V20" i="1"/>
  <c r="Q20" i="1"/>
  <c r="Z20" i="1"/>
  <c r="T20" i="1"/>
  <c r="AF20" i="1"/>
  <c r="Y20" i="1"/>
  <c r="R20" i="1"/>
  <c r="AD20" i="1"/>
  <c r="X20" i="1"/>
  <c r="P20" i="1"/>
  <c r="U20" i="1"/>
  <c r="AC20" i="1"/>
  <c r="AE32" i="1"/>
  <c r="AA32" i="1"/>
  <c r="W32" i="1"/>
  <c r="S32" i="1"/>
  <c r="AF32" i="1"/>
  <c r="Z32" i="1"/>
  <c r="U32" i="1"/>
  <c r="P32" i="1"/>
  <c r="AD32" i="1"/>
  <c r="Y32" i="1"/>
  <c r="T32" i="1"/>
  <c r="AB32" i="1"/>
  <c r="Q32" i="1"/>
  <c r="X32" i="1"/>
  <c r="AG32" i="1"/>
  <c r="V32" i="1"/>
  <c r="R32" i="1"/>
  <c r="AC32" i="1"/>
  <c r="AG27" i="1"/>
  <c r="AC27" i="1"/>
  <c r="Y27" i="1"/>
  <c r="U27" i="1"/>
  <c r="Q27" i="1"/>
  <c r="AE27" i="1"/>
  <c r="Z27" i="1"/>
  <c r="T27" i="1"/>
  <c r="AD27" i="1"/>
  <c r="X27" i="1"/>
  <c r="S27" i="1"/>
  <c r="AF27" i="1"/>
  <c r="V27" i="1"/>
  <c r="AB27" i="1"/>
  <c r="R27" i="1"/>
  <c r="AA27" i="1"/>
  <c r="P27" i="1"/>
  <c r="W27" i="1"/>
  <c r="AG35" i="1"/>
  <c r="AC35" i="1"/>
  <c r="Y35" i="1"/>
  <c r="U35" i="1"/>
  <c r="Q35" i="1"/>
  <c r="AE35" i="1"/>
  <c r="Z35" i="1"/>
  <c r="T35" i="1"/>
  <c r="AD35" i="1"/>
  <c r="X35" i="1"/>
  <c r="S35" i="1"/>
  <c r="AA35" i="1"/>
  <c r="P35" i="1"/>
  <c r="W35" i="1"/>
  <c r="AF35" i="1"/>
  <c r="V35" i="1"/>
  <c r="AB35" i="1"/>
  <c r="R35" i="1"/>
  <c r="AD9" i="1"/>
  <c r="Z9" i="1"/>
  <c r="V9" i="1"/>
  <c r="R9" i="1"/>
  <c r="AG9" i="1"/>
  <c r="AC9" i="1"/>
  <c r="Y9" i="1"/>
  <c r="U9" i="1"/>
  <c r="Q9" i="1"/>
  <c r="AF9" i="1"/>
  <c r="AB9" i="1"/>
  <c r="X9" i="1"/>
  <c r="T9" i="1"/>
  <c r="P9" i="1"/>
  <c r="AA9" i="1"/>
  <c r="AE9" i="1"/>
  <c r="W9" i="1"/>
  <c r="S9" i="1"/>
  <c r="AD16" i="1"/>
  <c r="Z16" i="1"/>
  <c r="V16" i="1"/>
  <c r="R16" i="1"/>
  <c r="AC16" i="1"/>
  <c r="X16" i="1"/>
  <c r="S16" i="1"/>
  <c r="AG16" i="1"/>
  <c r="AB16" i="1"/>
  <c r="W16" i="1"/>
  <c r="Q16" i="1"/>
  <c r="AF16" i="1"/>
  <c r="AA16" i="1"/>
  <c r="U16" i="1"/>
  <c r="P16" i="1"/>
  <c r="T16" i="1"/>
  <c r="AE16" i="1"/>
  <c r="Y16" i="1"/>
  <c r="AE24" i="1"/>
  <c r="AA24" i="1"/>
  <c r="W24" i="1"/>
  <c r="S24" i="1"/>
  <c r="AD24" i="1"/>
  <c r="Y24" i="1"/>
  <c r="T24" i="1"/>
  <c r="AG24" i="1"/>
  <c r="Z24" i="1"/>
  <c r="R24" i="1"/>
  <c r="AF24" i="1"/>
  <c r="X24" i="1"/>
  <c r="Q24" i="1"/>
  <c r="AC24" i="1"/>
  <c r="V24" i="1"/>
  <c r="P24" i="1"/>
  <c r="AB24" i="1"/>
  <c r="U24" i="1"/>
  <c r="AG7" i="10"/>
  <c r="AG6" i="10"/>
  <c r="AG4" i="10"/>
  <c r="AG8" i="10"/>
  <c r="AG5" i="10"/>
  <c r="O36" i="1" l="1"/>
  <c r="O37" i="1"/>
  <c r="N37" i="1"/>
  <c r="O35" i="1"/>
  <c r="N36" i="1"/>
  <c r="N35" i="1"/>
  <c r="O34" i="1"/>
  <c r="N34" i="1"/>
  <c r="N33" i="1"/>
  <c r="O33" i="1"/>
  <c r="W25" i="11"/>
  <c r="Y25" i="11" s="1"/>
  <c r="W24" i="11"/>
  <c r="Y24" i="11" s="1"/>
  <c r="W17" i="11"/>
  <c r="Y17" i="11" s="1"/>
  <c r="W16" i="11"/>
  <c r="Y16" i="11" s="1"/>
  <c r="W21" i="11"/>
  <c r="Y21" i="11" s="1"/>
  <c r="W20" i="11"/>
  <c r="Y20" i="11" s="1"/>
  <c r="W19" i="11"/>
  <c r="Y19" i="11" s="1"/>
  <c r="W23" i="11"/>
  <c r="Y23" i="11" s="1"/>
  <c r="W15" i="11"/>
  <c r="Y15" i="11" s="1"/>
  <c r="O32" i="1"/>
  <c r="N32" i="1"/>
  <c r="AH8" i="10"/>
  <c r="AI8" i="10" s="1"/>
  <c r="AJ8" i="10" s="1"/>
  <c r="AK8" i="10" s="1"/>
  <c r="AL8" i="10" s="1"/>
  <c r="AM8" i="10" s="1"/>
  <c r="AN8" i="10" s="1"/>
  <c r="AO8" i="10" s="1"/>
  <c r="AP8" i="10" s="1"/>
  <c r="AQ8" i="10" s="1"/>
  <c r="AR8" i="10" s="1"/>
  <c r="AS8" i="10" s="1"/>
  <c r="AT8" i="10" s="1"/>
  <c r="AU8" i="10" s="1"/>
  <c r="AV8" i="10" s="1"/>
  <c r="AW8" i="10" s="1"/>
  <c r="AX8" i="10" s="1"/>
  <c r="AY8" i="10" s="1"/>
  <c r="AH7" i="10"/>
  <c r="AI7" i="10" s="1"/>
  <c r="AJ7" i="10" s="1"/>
  <c r="AK7" i="10" s="1"/>
  <c r="AL7" i="10" s="1"/>
  <c r="AM7" i="10" s="1"/>
  <c r="AN7" i="10" s="1"/>
  <c r="AO7" i="10" s="1"/>
  <c r="AP7" i="10" s="1"/>
  <c r="AQ7" i="10" s="1"/>
  <c r="AR7" i="10" s="1"/>
  <c r="AS7" i="10" s="1"/>
  <c r="AT7" i="10" s="1"/>
  <c r="AU7" i="10" s="1"/>
  <c r="AV7" i="10" s="1"/>
  <c r="AW7" i="10" s="1"/>
  <c r="AX7" i="10" s="1"/>
  <c r="AY7" i="10" s="1"/>
  <c r="AH6" i="10"/>
  <c r="AI6" i="10" s="1"/>
  <c r="AJ6" i="10" s="1"/>
  <c r="AK6" i="10" s="1"/>
  <c r="AL6" i="10" s="1"/>
  <c r="AM6" i="10" s="1"/>
  <c r="AN6" i="10" s="1"/>
  <c r="AO6" i="10" s="1"/>
  <c r="AP6" i="10" s="1"/>
  <c r="AQ6" i="10" s="1"/>
  <c r="AR6" i="10" s="1"/>
  <c r="AS6" i="10" s="1"/>
  <c r="AT6" i="10" s="1"/>
  <c r="AU6" i="10" s="1"/>
  <c r="AV6" i="10" s="1"/>
  <c r="AW6" i="10" s="1"/>
  <c r="AX6" i="10" s="1"/>
  <c r="AY6" i="10" s="1"/>
  <c r="AH5" i="10"/>
  <c r="AI5" i="10" s="1"/>
  <c r="AJ5" i="10" s="1"/>
  <c r="AK5" i="10" s="1"/>
  <c r="AL5" i="10" s="1"/>
  <c r="AM5" i="10" s="1"/>
  <c r="AN5" i="10" s="1"/>
  <c r="AO5" i="10" s="1"/>
  <c r="AP5" i="10" s="1"/>
  <c r="AQ5" i="10" s="1"/>
  <c r="AR5" i="10" s="1"/>
  <c r="AS5" i="10" s="1"/>
  <c r="AT5" i="10" s="1"/>
  <c r="AU5" i="10" s="1"/>
  <c r="AV5" i="10" s="1"/>
  <c r="AW5" i="10" s="1"/>
  <c r="AX5" i="10" s="1"/>
  <c r="AY5" i="10" s="1"/>
  <c r="AH4" i="10"/>
  <c r="AI4" i="10" s="1"/>
  <c r="AJ4" i="10" s="1"/>
  <c r="AK4" i="10" s="1"/>
  <c r="AL4" i="10" s="1"/>
  <c r="AM4" i="10" s="1"/>
  <c r="AN4" i="10" s="1"/>
  <c r="AO4" i="10" s="1"/>
  <c r="AP4" i="10" s="1"/>
  <c r="AQ4" i="10" s="1"/>
  <c r="AR4" i="10" s="1"/>
  <c r="AS4" i="10" s="1"/>
  <c r="AT4" i="10" s="1"/>
  <c r="AU4" i="10" s="1"/>
  <c r="AV4" i="10" s="1"/>
  <c r="AW4" i="10" s="1"/>
  <c r="AX4" i="10" s="1"/>
  <c r="AY4" i="10" s="1"/>
  <c r="N10" i="1"/>
  <c r="AF6" i="10" s="1"/>
  <c r="N15" i="1"/>
  <c r="AF11" i="10" s="1"/>
  <c r="N13" i="1"/>
  <c r="AF9" i="10" s="1"/>
  <c r="O27" i="1"/>
  <c r="O26" i="1"/>
  <c r="N19" i="1"/>
  <c r="N21" i="1"/>
  <c r="O9" i="1"/>
  <c r="N14" i="1"/>
  <c r="AF10" i="10" s="1"/>
  <c r="N16" i="1"/>
  <c r="AF12" i="10" s="1"/>
  <c r="O25" i="1"/>
  <c r="O17" i="1"/>
  <c r="N9" i="1"/>
  <c r="AF5" i="10" s="1"/>
  <c r="N25" i="1"/>
  <c r="N22" i="1"/>
  <c r="O22" i="1"/>
  <c r="N26" i="1"/>
  <c r="N12" i="1"/>
  <c r="AF8" i="10" s="1"/>
  <c r="O14" i="1"/>
  <c r="N17" i="1"/>
  <c r="AF13" i="10" s="1"/>
  <c r="O11" i="1"/>
  <c r="N8" i="1"/>
  <c r="AF4" i="10" s="1"/>
  <c r="N30" i="1"/>
  <c r="O18" i="1"/>
  <c r="N18" i="1"/>
  <c r="O19" i="1"/>
  <c r="N24" i="1"/>
  <c r="O24" i="1"/>
  <c r="N11" i="1"/>
  <c r="AF7" i="10" s="1"/>
  <c r="O8" i="1"/>
  <c r="N31" i="1"/>
  <c r="O31" i="1"/>
  <c r="O23" i="1"/>
  <c r="N28" i="1"/>
  <c r="O28" i="1"/>
  <c r="O13" i="1"/>
  <c r="O15" i="1"/>
  <c r="N20" i="1"/>
  <c r="O29" i="1"/>
  <c r="N29" i="1"/>
  <c r="O21" i="1"/>
  <c r="N27" i="1"/>
  <c r="O12" i="1"/>
  <c r="O10" i="1"/>
  <c r="O16" i="1"/>
  <c r="O30" i="1"/>
  <c r="O20" i="1"/>
  <c r="N23" i="1"/>
  <c r="P13" i="10" l="1"/>
  <c r="J13" i="10"/>
  <c r="K13" i="10"/>
  <c r="I13" i="10"/>
  <c r="G13" i="10"/>
  <c r="L13" i="10"/>
  <c r="F13" i="10"/>
  <c r="C13" i="10"/>
  <c r="H13" i="10"/>
  <c r="M13" i="10"/>
  <c r="D13" i="10"/>
  <c r="N13" i="10"/>
  <c r="O13" i="10"/>
  <c r="E13" i="10"/>
  <c r="P9" i="10"/>
  <c r="N9" i="10"/>
  <c r="H9" i="10"/>
  <c r="K9" i="10"/>
  <c r="D9" i="10"/>
  <c r="G9" i="10"/>
  <c r="O9" i="10"/>
  <c r="M9" i="10"/>
  <c r="C9" i="10"/>
  <c r="J9" i="10"/>
  <c r="I9" i="10"/>
  <c r="L9" i="10"/>
  <c r="F9" i="10"/>
  <c r="E9" i="10"/>
  <c r="E4" i="10"/>
  <c r="D4" i="10"/>
  <c r="P4" i="10"/>
  <c r="N4" i="10"/>
  <c r="H4" i="10"/>
  <c r="J4" i="10"/>
  <c r="M4" i="10"/>
  <c r="K4" i="10"/>
  <c r="O4" i="10"/>
  <c r="F4" i="10"/>
  <c r="I4" i="10"/>
  <c r="L4" i="10"/>
  <c r="C4" i="10"/>
  <c r="G4" i="10"/>
  <c r="E8" i="10"/>
  <c r="O8" i="10"/>
  <c r="C8" i="10"/>
  <c r="N8" i="10"/>
  <c r="D8" i="10"/>
  <c r="J8" i="10"/>
  <c r="M8" i="10"/>
  <c r="P8" i="10"/>
  <c r="H8" i="10"/>
  <c r="F8" i="10"/>
  <c r="I8" i="10"/>
  <c r="L8" i="10"/>
  <c r="K8" i="10"/>
  <c r="G8" i="10"/>
  <c r="J12" i="10"/>
  <c r="H12" i="10"/>
  <c r="I12" i="10"/>
  <c r="G12" i="10"/>
  <c r="K12" i="10"/>
  <c r="F12" i="10"/>
  <c r="D12" i="10"/>
  <c r="C12" i="10"/>
  <c r="P12" i="10"/>
  <c r="M12" i="10"/>
  <c r="N12" i="10"/>
  <c r="L12" i="10"/>
  <c r="O12" i="10"/>
  <c r="E12" i="10"/>
  <c r="P11" i="10"/>
  <c r="J11" i="10"/>
  <c r="O11" i="10"/>
  <c r="E11" i="10"/>
  <c r="C11" i="10"/>
  <c r="L11" i="10"/>
  <c r="F11" i="10"/>
  <c r="G11" i="10"/>
  <c r="H11" i="10"/>
  <c r="D11" i="10"/>
  <c r="N11" i="10"/>
  <c r="M11" i="10"/>
  <c r="K11" i="10"/>
  <c r="I11" i="10"/>
  <c r="D7" i="10"/>
  <c r="G7" i="10"/>
  <c r="F7" i="10"/>
  <c r="P7" i="10"/>
  <c r="C7" i="10"/>
  <c r="J7" i="10"/>
  <c r="L7" i="10"/>
  <c r="O7" i="10"/>
  <c r="I7" i="10"/>
  <c r="M7" i="10"/>
  <c r="H7" i="10"/>
  <c r="K7" i="10"/>
  <c r="N7" i="10"/>
  <c r="E7" i="10"/>
  <c r="D5" i="10"/>
  <c r="K5" i="10"/>
  <c r="E5" i="10"/>
  <c r="P5" i="10"/>
  <c r="G5" i="10"/>
  <c r="N5" i="10"/>
  <c r="J5" i="10"/>
  <c r="L5" i="10"/>
  <c r="C5" i="10"/>
  <c r="F5" i="10"/>
  <c r="H5" i="10"/>
  <c r="O5" i="10"/>
  <c r="M5" i="10"/>
  <c r="I5" i="10"/>
  <c r="J10" i="10"/>
  <c r="H10" i="10"/>
  <c r="E10" i="10"/>
  <c r="C10" i="10"/>
  <c r="G10" i="10"/>
  <c r="F10" i="10"/>
  <c r="D10" i="10"/>
  <c r="P10" i="10"/>
  <c r="N10" i="10"/>
  <c r="L10" i="10"/>
  <c r="M10" i="10"/>
  <c r="K10" i="10"/>
  <c r="I10" i="10"/>
  <c r="O10" i="10"/>
  <c r="N6" i="10"/>
  <c r="L6" i="10"/>
  <c r="J6" i="10"/>
  <c r="M6" i="10"/>
  <c r="O6" i="10"/>
  <c r="D6" i="10"/>
  <c r="F6" i="10"/>
  <c r="I6" i="10"/>
  <c r="P6" i="10"/>
  <c r="G6" i="10"/>
  <c r="K6" i="10"/>
  <c r="E6" i="10"/>
  <c r="H6" i="10"/>
  <c r="C6" i="10"/>
  <c r="H1" i="1"/>
  <c r="H37" i="1" s="1"/>
  <c r="B7" i="10"/>
  <c r="B13" i="10"/>
  <c r="B9" i="10"/>
  <c r="B12" i="10"/>
  <c r="B11" i="10"/>
  <c r="B10" i="10"/>
  <c r="B4" i="10"/>
  <c r="B8" i="10"/>
  <c r="B5" i="10"/>
  <c r="B6" i="10"/>
  <c r="I37" i="1" l="1"/>
  <c r="J37" i="1"/>
  <c r="H35" i="1"/>
  <c r="I35" i="1" s="1"/>
  <c r="H36" i="1"/>
  <c r="H33" i="1"/>
  <c r="J33" i="1" s="1"/>
  <c r="H34" i="1"/>
  <c r="H31" i="1"/>
  <c r="H32" i="1"/>
  <c r="J32" i="1" s="1"/>
  <c r="H29" i="1"/>
  <c r="H30" i="1"/>
  <c r="H27" i="1"/>
  <c r="H28" i="1"/>
  <c r="H25" i="1"/>
  <c r="H26" i="1"/>
  <c r="H21" i="1"/>
  <c r="H15" i="1"/>
  <c r="H23" i="1"/>
  <c r="H12" i="1"/>
  <c r="H24" i="1"/>
  <c r="H19" i="1"/>
  <c r="H17" i="1"/>
  <c r="H18" i="1"/>
  <c r="H10" i="1"/>
  <c r="H13" i="1"/>
  <c r="H22" i="1"/>
  <c r="H8" i="1"/>
  <c r="H11" i="1"/>
  <c r="H14" i="1"/>
  <c r="H9" i="1"/>
  <c r="H20" i="1"/>
  <c r="H16" i="1"/>
  <c r="I32" i="1"/>
  <c r="H1" i="13"/>
  <c r="J35" i="1" l="1"/>
  <c r="I33" i="1"/>
  <c r="I36" i="1"/>
  <c r="J36" i="1"/>
  <c r="I34" i="1"/>
  <c r="J34" i="1"/>
  <c r="H29" i="13"/>
  <c r="H28" i="13"/>
  <c r="H31" i="13"/>
  <c r="H30" i="13"/>
  <c r="H20" i="13"/>
  <c r="J20" i="13" s="1"/>
  <c r="H21" i="13"/>
  <c r="H18" i="13"/>
  <c r="H19" i="13"/>
  <c r="H26" i="13"/>
  <c r="H24" i="13"/>
  <c r="H27" i="13"/>
  <c r="H25" i="13"/>
  <c r="H9" i="13"/>
  <c r="H12" i="13"/>
  <c r="H13" i="13"/>
  <c r="H10" i="13"/>
  <c r="H11" i="13"/>
  <c r="H8" i="13"/>
  <c r="H14" i="13"/>
  <c r="H15" i="13"/>
  <c r="H16" i="13"/>
  <c r="H17" i="13"/>
  <c r="J31" i="1"/>
  <c r="I31" i="1"/>
  <c r="I13" i="1"/>
  <c r="J13" i="1"/>
  <c r="I28" i="1"/>
  <c r="J28" i="1"/>
  <c r="I27" i="1"/>
  <c r="J27" i="1"/>
  <c r="I30" i="1"/>
  <c r="J30" i="1"/>
  <c r="I17" i="1"/>
  <c r="J17" i="1"/>
  <c r="I14" i="1"/>
  <c r="J14" i="1"/>
  <c r="I19" i="1"/>
  <c r="J19" i="1"/>
  <c r="I20" i="1"/>
  <c r="J20" i="1"/>
  <c r="I29" i="1"/>
  <c r="J29" i="1"/>
  <c r="I23" i="1"/>
  <c r="J23" i="1"/>
  <c r="I8" i="1"/>
  <c r="J8" i="1"/>
  <c r="J21" i="1"/>
  <c r="I21" i="1"/>
  <c r="I26" i="1"/>
  <c r="J26" i="1"/>
  <c r="I11" i="1"/>
  <c r="J11" i="1"/>
  <c r="I12" i="1"/>
  <c r="J12" i="1"/>
  <c r="I22" i="1"/>
  <c r="J22" i="1"/>
  <c r="I10" i="1"/>
  <c r="J10" i="1"/>
  <c r="I24" i="1"/>
  <c r="J24" i="1"/>
  <c r="I9" i="1"/>
  <c r="J9" i="1"/>
  <c r="I25" i="1"/>
  <c r="J25" i="1"/>
  <c r="I15" i="1"/>
  <c r="J15" i="1"/>
  <c r="I16" i="1"/>
  <c r="J16" i="1"/>
  <c r="I18" i="1"/>
  <c r="J18" i="1"/>
  <c r="I30" i="13" l="1"/>
  <c r="J30" i="13"/>
  <c r="I31" i="13"/>
  <c r="J31" i="13"/>
  <c r="I28" i="13"/>
  <c r="J28" i="13"/>
  <c r="I29" i="13"/>
  <c r="J29" i="13"/>
  <c r="I20" i="13"/>
  <c r="I21" i="13"/>
  <c r="J21" i="13"/>
  <c r="I19" i="13"/>
  <c r="J19" i="13"/>
  <c r="I24" i="13"/>
  <c r="J24" i="13"/>
  <c r="I26" i="13"/>
  <c r="J26" i="13"/>
  <c r="I27" i="13"/>
  <c r="J27" i="13"/>
  <c r="I25" i="13"/>
  <c r="J25" i="13"/>
  <c r="I18" i="13"/>
  <c r="J18" i="13"/>
  <c r="I8" i="13"/>
  <c r="J8" i="13"/>
  <c r="I16" i="13"/>
  <c r="J16" i="13"/>
  <c r="I11" i="13"/>
  <c r="J11" i="13"/>
  <c r="I10" i="13"/>
  <c r="J10" i="13"/>
  <c r="I14" i="13"/>
  <c r="J14" i="13"/>
  <c r="I12" i="13"/>
  <c r="J12" i="13"/>
  <c r="I15" i="13"/>
  <c r="J15" i="13"/>
  <c r="J13" i="13"/>
  <c r="I13" i="13"/>
  <c r="I9" i="13"/>
  <c r="J9" i="13"/>
  <c r="J17" i="13"/>
  <c r="I17" i="13"/>
</calcChain>
</file>

<file path=xl/sharedStrings.xml><?xml version="1.0" encoding="utf-8"?>
<sst xmlns="http://schemas.openxmlformats.org/spreadsheetml/2006/main" count="2274" uniqueCount="189">
  <si>
    <t>Position</t>
  </si>
  <si>
    <t>Driver</t>
  </si>
  <si>
    <t>Team</t>
  </si>
  <si>
    <t>Point</t>
  </si>
  <si>
    <t>Nationality</t>
  </si>
  <si>
    <t>Ranking</t>
  </si>
  <si>
    <t>Pos 1</t>
  </si>
  <si>
    <t>Pos 2</t>
  </si>
  <si>
    <t>Pos 3</t>
  </si>
  <si>
    <t>Pos 4</t>
  </si>
  <si>
    <t>Pos 5</t>
  </si>
  <si>
    <t>Pos 6</t>
  </si>
  <si>
    <t>Pos 7</t>
  </si>
  <si>
    <t>Pos 8</t>
  </si>
  <si>
    <t>Country</t>
  </si>
  <si>
    <t>Circuit</t>
  </si>
  <si>
    <t>Malaysia</t>
  </si>
  <si>
    <t>Sepang</t>
  </si>
  <si>
    <t>Spain</t>
  </si>
  <si>
    <t>Silverstone</t>
  </si>
  <si>
    <t>Germany</t>
  </si>
  <si>
    <t>Valencia</t>
  </si>
  <si>
    <t>Italy</t>
  </si>
  <si>
    <t>Japan</t>
  </si>
  <si>
    <t>No</t>
  </si>
  <si>
    <t>Catalunya</t>
  </si>
  <si>
    <t>Number</t>
  </si>
  <si>
    <t>Point per Race</t>
  </si>
  <si>
    <t>#</t>
  </si>
  <si>
    <t>Win</t>
  </si>
  <si>
    <t>Pos 9</t>
  </si>
  <si>
    <t>Pos 10</t>
  </si>
  <si>
    <t>Australia</t>
  </si>
  <si>
    <t>Date</t>
  </si>
  <si>
    <t>NEXT RACE</t>
  </si>
  <si>
    <t>Year</t>
  </si>
  <si>
    <t>Sun</t>
  </si>
  <si>
    <t>Mon</t>
  </si>
  <si>
    <t>Tue</t>
  </si>
  <si>
    <t>Wed</t>
  </si>
  <si>
    <t>Thu</t>
  </si>
  <si>
    <t>Fri</t>
  </si>
  <si>
    <t>Sat</t>
  </si>
  <si>
    <t>Dashboard</t>
  </si>
  <si>
    <t>RACE</t>
  </si>
  <si>
    <t>uw</t>
  </si>
  <si>
    <t>Capacity</t>
  </si>
  <si>
    <t>:</t>
  </si>
  <si>
    <t>Circuit Name</t>
  </si>
  <si>
    <t>Number of Laps</t>
  </si>
  <si>
    <t>Race Distance</t>
  </si>
  <si>
    <t>Lap Record</t>
  </si>
  <si>
    <t>Circuit Type</t>
  </si>
  <si>
    <t>Circuit Length</t>
  </si>
  <si>
    <t>Circuit Turns</t>
  </si>
  <si>
    <t>Circuit Direction</t>
  </si>
  <si>
    <t>Established</t>
  </si>
  <si>
    <t>Pole Position</t>
  </si>
  <si>
    <t>RACE TIME</t>
  </si>
  <si>
    <t>VISIT EXCELTEMPLATE.NET FOR MORE TEMPLATES AND UPDATES</t>
  </si>
  <si>
    <t>Honda</t>
  </si>
  <si>
    <t>PREVIOUS THREE RACES RESULTS</t>
  </si>
  <si>
    <t>16:00 GMT</t>
  </si>
  <si>
    <t>License</t>
  </si>
  <si>
    <t>Team Setup</t>
  </si>
  <si>
    <t>Total Point</t>
  </si>
  <si>
    <t>Constructor's Championship</t>
  </si>
  <si>
    <t>Visit exceltemplate.net for more templates and updates</t>
  </si>
  <si>
    <t/>
  </si>
  <si>
    <t>visit exceltemplate.net for more templates and updates</t>
  </si>
  <si>
    <t>Previous Winners :</t>
  </si>
  <si>
    <t>2010 -</t>
  </si>
  <si>
    <t>Qatar</t>
  </si>
  <si>
    <t>France</t>
  </si>
  <si>
    <t>Netherlands</t>
  </si>
  <si>
    <t>United States</t>
  </si>
  <si>
    <t>Czech Republic</t>
  </si>
  <si>
    <t>San Marino</t>
  </si>
  <si>
    <t>Losail</t>
  </si>
  <si>
    <t>Jerez</t>
  </si>
  <si>
    <t>Le Mans</t>
  </si>
  <si>
    <t>Assen</t>
  </si>
  <si>
    <t>Mugello</t>
  </si>
  <si>
    <t>Sachsenring</t>
  </si>
  <si>
    <t>Laguna Seca</t>
  </si>
  <si>
    <t>Brno</t>
  </si>
  <si>
    <t>Indianapolis</t>
  </si>
  <si>
    <t>Misano</t>
  </si>
  <si>
    <t>Motegi</t>
  </si>
  <si>
    <t>Phillip Island</t>
  </si>
  <si>
    <t>Jorge Lorenzo</t>
  </si>
  <si>
    <t>Andrea Dovizioso</t>
  </si>
  <si>
    <t>Colin Edwards</t>
  </si>
  <si>
    <t>Hector Barbera</t>
  </si>
  <si>
    <t>Ben Spies</t>
  </si>
  <si>
    <t>Randy De Puniet</t>
  </si>
  <si>
    <t>Karel Abraham</t>
  </si>
  <si>
    <t>Alvaro Bautista</t>
  </si>
  <si>
    <t>Dani Pedrosa</t>
  </si>
  <si>
    <t>Cal Crutchlow</t>
  </si>
  <si>
    <t>Valentino Rossi</t>
  </si>
  <si>
    <t>Nicky Hayden</t>
  </si>
  <si>
    <t>Cardion AB Motoracing</t>
  </si>
  <si>
    <t>Ducati Team</t>
  </si>
  <si>
    <t>LCR Honda MotoGP</t>
  </si>
  <si>
    <t>Monster Yamaha Tech 3</t>
  </si>
  <si>
    <t>Pramac Racing Team</t>
  </si>
  <si>
    <t>Repsol Honda Team</t>
  </si>
  <si>
    <t>Yamaha Factory Racing</t>
  </si>
  <si>
    <t>Constructor</t>
  </si>
  <si>
    <t>TEAM AND CONSTRUCTOR'S CHAMPIONSHIP</t>
  </si>
  <si>
    <t>Pos 11</t>
  </si>
  <si>
    <t>Pos 12</t>
  </si>
  <si>
    <t>Pos 13</t>
  </si>
  <si>
    <t>Pos 14</t>
  </si>
  <si>
    <t>Pos 15</t>
  </si>
  <si>
    <t>Yamaha</t>
  </si>
  <si>
    <t>Ducati</t>
  </si>
  <si>
    <t>Aragon Motorland</t>
  </si>
  <si>
    <t>CIRCUIT INFORMATION</t>
  </si>
  <si>
    <t>NGM Mobile Forward Racing</t>
  </si>
  <si>
    <t>Paul Bird Motorsport</t>
  </si>
  <si>
    <t>Yonny Hernandez</t>
  </si>
  <si>
    <t>Danilo Petrucci</t>
  </si>
  <si>
    <t>Stefan Bradl</t>
  </si>
  <si>
    <t>FTR-Honda</t>
  </si>
  <si>
    <t>FTR-Kawasaki</t>
  </si>
  <si>
    <t>Austin</t>
  </si>
  <si>
    <t>Great Britain</t>
  </si>
  <si>
    <t>Avintia Blusens</t>
  </si>
  <si>
    <t>Came IodaRacing Project</t>
  </si>
  <si>
    <t>Go&amp;Fun Honda Gresini</t>
  </si>
  <si>
    <t>Power Electronics Aspar</t>
  </si>
  <si>
    <t>Hiroshi Aoyama</t>
  </si>
  <si>
    <t>Lukas Pesek</t>
  </si>
  <si>
    <t>Bryan Staring</t>
  </si>
  <si>
    <t>Bradley Smith</t>
  </si>
  <si>
    <t>Claudio Corti</t>
  </si>
  <si>
    <t>Michael Laverty</t>
  </si>
  <si>
    <t>Andrea Iannone</t>
  </si>
  <si>
    <t>Marc Marquez</t>
  </si>
  <si>
    <t>Aleix Espargaro</t>
  </si>
  <si>
    <t>Colombia</t>
  </si>
  <si>
    <t>Doha</t>
  </si>
  <si>
    <t>Americas</t>
  </si>
  <si>
    <t>Montmelo</t>
  </si>
  <si>
    <t>Hohenstein</t>
  </si>
  <si>
    <t>Monterey</t>
  </si>
  <si>
    <t>Masaryk</t>
  </si>
  <si>
    <t>Alcaniz</t>
  </si>
  <si>
    <t>Selangor</t>
  </si>
  <si>
    <t>Philip Island</t>
  </si>
  <si>
    <t>Ioda-Suter-BMW</t>
  </si>
  <si>
    <t>ART</t>
  </si>
  <si>
    <t>Red Bull Grand Prix of The Americas</t>
  </si>
  <si>
    <t>Commercial Bank Grand Prix of Qatar</t>
  </si>
  <si>
    <t>Gran Premio bwin de España</t>
  </si>
  <si>
    <t>Monster Energy Grand Prix de France</t>
  </si>
  <si>
    <t>Gran Premio d'Italia TIM</t>
  </si>
  <si>
    <t>Gran Premi Aperol de Catalunya</t>
  </si>
  <si>
    <t>Iveco TT Assen</t>
  </si>
  <si>
    <t>eni Motorrad Grand Prix Deutschland</t>
  </si>
  <si>
    <t>Red Bull U.S. Grand Prix</t>
  </si>
  <si>
    <t>Red Bull Indianapolis Grand Prix</t>
  </si>
  <si>
    <t>bwin Grand Prix České republiky</t>
  </si>
  <si>
    <t>Hertz British Grand Prix</t>
  </si>
  <si>
    <t>GP Aperol di San Marino e della Riviera di Rimini</t>
  </si>
  <si>
    <t>Gran Premio Iveco de Aragón</t>
  </si>
  <si>
    <t>Malaysian Motorcycle Grand Prix</t>
  </si>
  <si>
    <t>Australian Grand Prix</t>
  </si>
  <si>
    <t>Grand Prix of Japan</t>
  </si>
  <si>
    <t>Gran Premio Generali de la Comunitat Valenciana</t>
  </si>
  <si>
    <t>2011 -</t>
  </si>
  <si>
    <t>2012 -</t>
  </si>
  <si>
    <t>GMT + 3</t>
  </si>
  <si>
    <t>GMT - 5</t>
  </si>
  <si>
    <t>GMT + 2</t>
  </si>
  <si>
    <t>GMT - 7</t>
  </si>
  <si>
    <t>GMT - 4</t>
  </si>
  <si>
    <t>GMT + 1</t>
  </si>
  <si>
    <t>GMT + 8</t>
  </si>
  <si>
    <t>GMT + 11</t>
  </si>
  <si>
    <t>GMT + 9</t>
  </si>
  <si>
    <t>© 2013 - exceltemplate.net</t>
  </si>
  <si>
    <t>Rider Name</t>
  </si>
  <si>
    <t>RIDERS, TEAMS AND CONSTRUCTORS</t>
  </si>
  <si>
    <t>Rider's Championship</t>
  </si>
  <si>
    <t>RIDER'S CHAMPIONSHIP</t>
  </si>
  <si>
    <t>Rider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</si>
</sst>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mm/dd/yy;@"/>
    <numFmt numFmtId="165" formatCode="m/d/yy;@"/>
    <numFmt numFmtId="166" formatCode="[$-409]d\-mmm;@"/>
    <numFmt numFmtId="167" formatCode="mmmm"/>
    <numFmt numFmtId="168" formatCode="d"/>
    <numFmt numFmtId="169" formatCode="h:mm;@"/>
  </numFmts>
  <fonts count="32" x14ac:knownFonts="1">
    <font>
      <sz val="10"/>
      <name val="Arial"/>
      <charset val="1"/>
    </font>
    <font>
      <sz val="8"/>
      <name val="Arial"/>
      <family val="2"/>
    </font>
    <font>
      <sz val="10"/>
      <name val="Verdana"/>
      <family val="2"/>
    </font>
    <font>
      <u/>
      <sz val="10"/>
      <color indexed="12"/>
      <name val="Arial"/>
      <family val="2"/>
    </font>
    <font>
      <sz val="10"/>
      <color rgb="FFFF0000"/>
      <name val="Verdana"/>
      <family val="2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0"/>
      <color indexed="9"/>
      <name val="Calibri"/>
      <family val="2"/>
      <scheme val="minor"/>
    </font>
    <font>
      <b/>
      <sz val="10"/>
      <color indexed="9"/>
      <name val="Calibri"/>
      <family val="2"/>
      <scheme val="minor"/>
    </font>
    <font>
      <b/>
      <sz val="12"/>
      <color indexed="9"/>
      <name val="Calibri"/>
      <family val="2"/>
      <scheme val="minor"/>
    </font>
    <font>
      <u/>
      <sz val="10"/>
      <color theme="11"/>
      <name val="Arial"/>
      <family val="2"/>
    </font>
    <font>
      <sz val="10"/>
      <color theme="0"/>
      <name val="Wingdings 3"/>
      <family val="1"/>
      <charset val="2"/>
    </font>
    <font>
      <b/>
      <sz val="14"/>
      <color indexed="9"/>
      <name val="Calibri"/>
      <family val="2"/>
      <scheme val="minor"/>
    </font>
    <font>
      <b/>
      <u/>
      <sz val="12"/>
      <color indexed="12"/>
      <name val="Calibri"/>
      <family val="2"/>
      <scheme val="minor"/>
    </font>
    <font>
      <u/>
      <sz val="10"/>
      <color rgb="FF0000FF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name val="Wingdings 3"/>
      <family val="1"/>
      <charset val="2"/>
    </font>
    <font>
      <sz val="18"/>
      <name val="Calibri"/>
      <family val="2"/>
      <scheme val="minor"/>
    </font>
    <font>
      <sz val="12"/>
      <name val="Calibri"/>
      <family val="2"/>
      <scheme val="minor"/>
    </font>
    <font>
      <b/>
      <sz val="16"/>
      <color rgb="FF0000FF"/>
      <name val="Calibri"/>
      <family val="2"/>
      <scheme val="minor"/>
    </font>
    <font>
      <sz val="10"/>
      <color theme="0"/>
      <name val="Calibri"/>
      <family val="2"/>
      <scheme val="minor"/>
    </font>
    <font>
      <sz val="10"/>
      <color theme="0"/>
      <name val="Verdana"/>
      <family val="2"/>
    </font>
    <font>
      <b/>
      <u/>
      <sz val="10"/>
      <color rgb="FF0000FF"/>
      <name val="Arial"/>
      <family val="2"/>
    </font>
    <font>
      <b/>
      <sz val="18"/>
      <name val="Calibri"/>
      <family val="2"/>
      <scheme val="minor"/>
    </font>
    <font>
      <b/>
      <sz val="16"/>
      <name val="Calibri"/>
      <family val="2"/>
      <scheme val="minor"/>
    </font>
    <font>
      <u/>
      <sz val="10"/>
      <color indexed="12"/>
      <name val="Calibri"/>
      <family val="2"/>
      <scheme val="minor"/>
    </font>
    <font>
      <sz val="10"/>
      <color theme="4"/>
      <name val="Calibri"/>
      <family val="2"/>
      <scheme val="minor"/>
    </font>
    <font>
      <b/>
      <sz val="12"/>
      <name val="Calibri"/>
      <family val="2"/>
      <scheme val="minor"/>
    </font>
    <font>
      <sz val="10"/>
      <name val="Calibri"/>
      <family val="2"/>
    </font>
    <font>
      <b/>
      <sz val="11"/>
      <color rgb="FF0000FF"/>
      <name val="Calibri"/>
      <family val="2"/>
      <scheme val="minor"/>
    </font>
    <font>
      <sz val="10"/>
      <color theme="0"/>
      <name val="Arial"/>
      <family val="2"/>
    </font>
    <font>
      <sz val="10"/>
      <color theme="0"/>
      <name val="Calibri"/>
      <family val="2"/>
    </font>
  </fonts>
  <fills count="15">
    <fill>
      <patternFill patternType="none"/>
    </fill>
    <fill>
      <patternFill patternType="gray125"/>
    </fill>
    <fill>
      <patternFill patternType="solid">
        <fgColor indexed="1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indexed="64"/>
      </patternFill>
    </fill>
    <fill>
      <gradientFill degree="270">
        <stop position="0">
          <color theme="0"/>
        </stop>
        <stop position="1">
          <color theme="3" tint="0.40000610370189521"/>
        </stop>
      </gradientFill>
    </fill>
    <fill>
      <gradientFill degree="270">
        <stop position="0">
          <color theme="0"/>
        </stop>
        <stop position="1">
          <color theme="4"/>
        </stop>
      </gradientFill>
    </fill>
    <fill>
      <gradientFill type="path" left="0.5" right="0.5" top="0.5" bottom="0.5">
        <stop position="0">
          <color theme="0"/>
        </stop>
        <stop position="1">
          <color theme="4"/>
        </stop>
      </gradientFill>
    </fill>
    <fill>
      <gradientFill degree="90">
        <stop position="0">
          <color theme="3" tint="0.40000610370189521"/>
        </stop>
        <stop position="0.5">
          <color theme="0"/>
        </stop>
        <stop position="1">
          <color theme="3" tint="0.40000610370189521"/>
        </stop>
      </gradientFill>
    </fill>
    <fill>
      <patternFill patternType="solid">
        <fgColor theme="4" tint="0.79998168889431442"/>
        <bgColor indexed="64"/>
      </patternFill>
    </fill>
    <fill>
      <gradientFill degree="90">
        <stop position="0">
          <color rgb="FF0000FF"/>
        </stop>
        <stop position="0.5">
          <color theme="0"/>
        </stop>
        <stop position="1">
          <color rgb="FF0000FF"/>
        </stop>
      </gradientFill>
    </fill>
    <fill>
      <gradientFill degree="90">
        <stop position="0">
          <color theme="0"/>
        </stop>
        <stop position="1">
          <color theme="4"/>
        </stop>
      </gradientFill>
    </fill>
    <fill>
      <patternFill patternType="solid">
        <fgColor theme="4"/>
        <bgColor indexed="64"/>
      </patternFill>
    </fill>
    <fill>
      <patternFill patternType="solid">
        <fgColor theme="3" tint="0.399975585192419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slantDashDot">
        <color rgb="FF0000FF"/>
      </bottom>
      <diagonal/>
    </border>
    <border>
      <left/>
      <right/>
      <top style="slantDashDot">
        <color rgb="FF0000FF"/>
      </top>
      <bottom style="slantDashDot">
        <color rgb="FF0000FF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FF"/>
      </left>
      <right/>
      <top style="thin">
        <color rgb="FF0000FF"/>
      </top>
      <bottom/>
      <diagonal/>
    </border>
    <border>
      <left/>
      <right/>
      <top style="thin">
        <color rgb="FF0000FF"/>
      </top>
      <bottom/>
      <diagonal/>
    </border>
    <border>
      <left/>
      <right style="thin">
        <color rgb="FF0000FF"/>
      </right>
      <top style="thin">
        <color rgb="FF0000FF"/>
      </top>
      <bottom/>
      <diagonal/>
    </border>
    <border>
      <left style="thin">
        <color rgb="FF0000FF"/>
      </left>
      <right/>
      <top/>
      <bottom style="thin">
        <color rgb="FF0000FF"/>
      </bottom>
      <diagonal/>
    </border>
    <border>
      <left/>
      <right/>
      <top/>
      <bottom style="thin">
        <color rgb="FF0000FF"/>
      </bottom>
      <diagonal/>
    </border>
    <border>
      <left/>
      <right style="thin">
        <color rgb="FF0000FF"/>
      </right>
      <top/>
      <bottom style="thin">
        <color rgb="FF0000FF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10" fillId="0" borderId="0" applyNumberFormat="0" applyFill="0" applyBorder="0" applyAlignment="0" applyProtection="0"/>
  </cellStyleXfs>
  <cellXfs count="180">
    <xf numFmtId="0" fontId="0" fillId="0" borderId="0" xfId="0"/>
    <xf numFmtId="0" fontId="5" fillId="0" borderId="0" xfId="0" applyFont="1" applyBorder="1"/>
    <xf numFmtId="0" fontId="5" fillId="0" borderId="0" xfId="0" applyFont="1"/>
    <xf numFmtId="164" fontId="5" fillId="0" borderId="0" xfId="0" applyNumberFormat="1" applyFont="1" applyBorder="1"/>
    <xf numFmtId="165" fontId="5" fillId="0" borderId="0" xfId="0" applyNumberFormat="1" applyFont="1" applyBorder="1" applyAlignment="1">
      <alignment horizontal="left"/>
    </xf>
    <xf numFmtId="0" fontId="6" fillId="0" borderId="0" xfId="0" applyFont="1" applyBorder="1"/>
    <xf numFmtId="0" fontId="4" fillId="0" borderId="0" xfId="0" applyFont="1" applyFill="1" applyBorder="1" applyAlignment="1" applyProtection="1">
      <alignment vertical="center"/>
      <protection hidden="1"/>
    </xf>
    <xf numFmtId="0" fontId="4" fillId="0" borderId="0" xfId="0" applyFont="1" applyFill="1" applyBorder="1" applyAlignment="1" applyProtection="1">
      <alignment horizontal="center"/>
      <protection hidden="1"/>
    </xf>
    <xf numFmtId="0" fontId="4" fillId="0" borderId="0" xfId="0" applyFont="1" applyFill="1" applyBorder="1" applyProtection="1">
      <protection hidden="1"/>
    </xf>
    <xf numFmtId="0" fontId="5" fillId="0" borderId="0" xfId="0" applyFont="1" applyAlignment="1" applyProtection="1">
      <alignment horizontal="center" vertical="center"/>
    </xf>
    <xf numFmtId="0" fontId="5" fillId="0" borderId="0" xfId="0" applyFont="1" applyAlignment="1" applyProtection="1">
      <alignment vertical="center"/>
    </xf>
    <xf numFmtId="0" fontId="5" fillId="0" borderId="0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166" fontId="5" fillId="0" borderId="0" xfId="0" applyNumberFormat="1" applyFont="1" applyAlignment="1" applyProtection="1">
      <alignment horizontal="center" vertical="center"/>
    </xf>
    <xf numFmtId="0" fontId="5" fillId="0" borderId="0" xfId="0" applyFont="1" applyAlignment="1" applyProtection="1">
      <alignment horizontal="left" vertical="center"/>
    </xf>
    <xf numFmtId="0" fontId="5" fillId="0" borderId="0" xfId="0" applyFont="1" applyAlignment="1" applyProtection="1">
      <alignment horizontal="right" vertical="center"/>
    </xf>
    <xf numFmtId="0" fontId="9" fillId="2" borderId="3" xfId="0" applyFont="1" applyFill="1" applyBorder="1" applyAlignment="1" applyProtection="1">
      <alignment horizontal="center" vertical="center"/>
    </xf>
    <xf numFmtId="0" fontId="11" fillId="0" borderId="0" xfId="0" applyFont="1" applyBorder="1" applyAlignment="1" applyProtection="1">
      <alignment vertical="center"/>
    </xf>
    <xf numFmtId="0" fontId="5" fillId="0" borderId="0" xfId="0" applyFont="1" applyFill="1" applyAlignment="1" applyProtection="1">
      <alignment vertical="center"/>
    </xf>
    <xf numFmtId="0" fontId="5" fillId="0" borderId="0" xfId="0" applyFont="1" applyFill="1" applyBorder="1" applyAlignment="1" applyProtection="1">
      <alignment vertical="center"/>
    </xf>
    <xf numFmtId="0" fontId="6" fillId="6" borderId="0" xfId="0" applyFont="1" applyFill="1" applyAlignment="1" applyProtection="1">
      <alignment vertical="center"/>
    </xf>
    <xf numFmtId="0" fontId="6" fillId="0" borderId="0" xfId="0" applyFont="1" applyFill="1" applyAlignment="1" applyProtection="1">
      <alignment vertical="center"/>
    </xf>
    <xf numFmtId="0" fontId="6" fillId="5" borderId="0" xfId="0" applyFont="1" applyFill="1" applyAlignment="1" applyProtection="1">
      <alignment vertical="center"/>
    </xf>
    <xf numFmtId="0" fontId="6" fillId="0" borderId="4" xfId="0" applyFont="1" applyFill="1" applyBorder="1" applyAlignment="1" applyProtection="1">
      <alignment vertical="center"/>
      <protection locked="0"/>
    </xf>
    <xf numFmtId="0" fontId="6" fillId="0" borderId="5" xfId="0" applyFont="1" applyFill="1" applyBorder="1" applyAlignment="1" applyProtection="1">
      <alignment vertical="center"/>
      <protection locked="0"/>
    </xf>
    <xf numFmtId="0" fontId="5" fillId="0" borderId="5" xfId="0" applyFont="1" applyFill="1" applyBorder="1" applyAlignment="1" applyProtection="1">
      <alignment vertical="center"/>
      <protection locked="0"/>
    </xf>
    <xf numFmtId="0" fontId="5" fillId="5" borderId="4" xfId="0" applyFont="1" applyFill="1" applyBorder="1" applyAlignment="1" applyProtection="1">
      <alignment vertical="center"/>
      <protection locked="0"/>
    </xf>
    <xf numFmtId="0" fontId="15" fillId="0" borderId="0" xfId="0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center" vertical="center"/>
      <protection hidden="1"/>
    </xf>
    <xf numFmtId="0" fontId="15" fillId="0" borderId="0" xfId="0" applyFont="1" applyFill="1" applyBorder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5" fillId="0" borderId="0" xfId="0" applyFont="1" applyFill="1" applyBorder="1" applyAlignment="1" applyProtection="1">
      <alignment horizontal="center"/>
      <protection hidden="1"/>
    </xf>
    <xf numFmtId="0" fontId="2" fillId="0" borderId="0" xfId="0" applyFont="1" applyFill="1" applyBorder="1" applyAlignment="1" applyProtection="1">
      <alignment horizontal="center"/>
      <protection hidden="1"/>
    </xf>
    <xf numFmtId="0" fontId="5" fillId="0" borderId="0" xfId="0" applyFont="1" applyFill="1" applyBorder="1" applyProtection="1">
      <protection hidden="1"/>
    </xf>
    <xf numFmtId="166" fontId="5" fillId="0" borderId="0" xfId="0" applyNumberFormat="1" applyFont="1" applyBorder="1"/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165" fontId="5" fillId="0" borderId="0" xfId="0" applyNumberFormat="1" applyFont="1"/>
    <xf numFmtId="0" fontId="6" fillId="0" borderId="0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6" fillId="7" borderId="0" xfId="0" applyFont="1" applyFill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7" fillId="0" borderId="0" xfId="0" applyFont="1" applyAlignment="1">
      <alignment vertical="center"/>
    </xf>
    <xf numFmtId="0" fontId="5" fillId="0" borderId="0" xfId="0" applyNumberFormat="1" applyFont="1" applyAlignment="1">
      <alignment vertical="center"/>
    </xf>
    <xf numFmtId="164" fontId="6" fillId="0" borderId="2" xfId="0" applyNumberFormat="1" applyFont="1" applyBorder="1" applyAlignment="1">
      <alignment horizontal="center" vertical="center"/>
    </xf>
    <xf numFmtId="164" fontId="6" fillId="10" borderId="2" xfId="0" applyNumberFormat="1" applyFont="1" applyFill="1" applyBorder="1" applyAlignment="1">
      <alignment horizontal="center" vertical="center"/>
    </xf>
    <xf numFmtId="0" fontId="6" fillId="10" borderId="0" xfId="0" applyFont="1" applyFill="1" applyBorder="1" applyAlignment="1">
      <alignment horizontal="center" vertical="center"/>
    </xf>
    <xf numFmtId="0" fontId="6" fillId="10" borderId="0" xfId="0" applyFont="1" applyFill="1" applyAlignment="1">
      <alignment vertical="center"/>
    </xf>
    <xf numFmtId="0" fontId="5" fillId="10" borderId="0" xfId="0" applyFont="1" applyFill="1" applyAlignment="1">
      <alignment vertical="center"/>
    </xf>
    <xf numFmtId="0" fontId="20" fillId="0" borderId="0" xfId="0" applyFont="1"/>
    <xf numFmtId="0" fontId="20" fillId="0" borderId="0" xfId="0" applyFont="1" applyAlignment="1"/>
    <xf numFmtId="0" fontId="21" fillId="0" borderId="0" xfId="0" applyFont="1" applyFill="1" applyBorder="1" applyAlignment="1" applyProtection="1">
      <alignment horizontal="center" vertical="center"/>
      <protection hidden="1"/>
    </xf>
    <xf numFmtId="0" fontId="5" fillId="7" borderId="0" xfId="0" applyFont="1" applyFill="1" applyBorder="1" applyAlignment="1" applyProtection="1">
      <alignment horizontal="center" vertical="center"/>
      <protection hidden="1"/>
    </xf>
    <xf numFmtId="0" fontId="13" fillId="0" borderId="0" xfId="1" applyFont="1" applyFill="1" applyBorder="1" applyAlignment="1" applyProtection="1">
      <alignment horizontal="center" vertical="center"/>
    </xf>
    <xf numFmtId="0" fontId="22" fillId="9" borderId="0" xfId="1" applyFont="1" applyFill="1" applyAlignment="1" applyProtection="1">
      <alignment horizontal="center" vertical="center"/>
    </xf>
    <xf numFmtId="0" fontId="22" fillId="0" borderId="0" xfId="1" applyFont="1" applyFill="1" applyAlignment="1" applyProtection="1">
      <alignment horizontal="center" vertical="center"/>
    </xf>
    <xf numFmtId="0" fontId="5" fillId="3" borderId="0" xfId="0" applyFont="1" applyFill="1" applyBorder="1" applyAlignment="1">
      <alignment horizontal="center" vertical="center"/>
    </xf>
    <xf numFmtId="0" fontId="5" fillId="3" borderId="0" xfId="0" applyFont="1" applyFill="1" applyBorder="1" applyAlignment="1">
      <alignment horizontal="left" vertical="center"/>
    </xf>
    <xf numFmtId="0" fontId="5" fillId="3" borderId="0" xfId="0" applyFont="1" applyFill="1" applyBorder="1" applyAlignment="1" applyProtection="1">
      <alignment vertical="center"/>
      <protection locked="0"/>
    </xf>
    <xf numFmtId="0" fontId="5" fillId="3" borderId="0" xfId="0" applyFont="1" applyFill="1" applyBorder="1" applyAlignment="1" applyProtection="1">
      <alignment horizontal="left" vertical="center"/>
      <protection locked="0"/>
    </xf>
    <xf numFmtId="0" fontId="5" fillId="4" borderId="0" xfId="0" applyFont="1" applyFill="1" applyBorder="1" applyAlignment="1">
      <alignment horizontal="center" vertical="center"/>
    </xf>
    <xf numFmtId="0" fontId="5" fillId="4" borderId="0" xfId="0" applyFont="1" applyFill="1" applyBorder="1" applyAlignment="1">
      <alignment horizontal="left" vertical="center"/>
    </xf>
    <xf numFmtId="0" fontId="5" fillId="4" borderId="0" xfId="0" applyFont="1" applyFill="1" applyBorder="1" applyAlignment="1" applyProtection="1">
      <alignment vertical="center"/>
      <protection locked="0"/>
    </xf>
    <xf numFmtId="0" fontId="5" fillId="4" borderId="0" xfId="0" applyFont="1" applyFill="1" applyBorder="1" applyAlignment="1" applyProtection="1">
      <alignment horizontal="left" vertical="center"/>
      <protection locked="0"/>
    </xf>
    <xf numFmtId="0" fontId="21" fillId="0" borderId="0" xfId="0" applyFont="1" applyFill="1" applyBorder="1" applyAlignment="1" applyProtection="1">
      <alignment horizontal="center"/>
      <protection hidden="1"/>
    </xf>
    <xf numFmtId="0" fontId="5" fillId="3" borderId="0" xfId="0" applyFont="1" applyFill="1" applyBorder="1" applyAlignment="1" applyProtection="1">
      <alignment horizontal="center" vertical="center"/>
      <protection hidden="1"/>
    </xf>
    <xf numFmtId="0" fontId="2" fillId="3" borderId="0" xfId="0" applyFont="1" applyFill="1" applyBorder="1" applyAlignment="1" applyProtection="1">
      <alignment horizontal="center" vertical="center"/>
      <protection hidden="1"/>
    </xf>
    <xf numFmtId="0" fontId="16" fillId="3" borderId="0" xfId="0" applyFont="1" applyFill="1" applyBorder="1" applyAlignment="1" applyProtection="1">
      <alignment horizontal="center" vertical="center"/>
      <protection hidden="1"/>
    </xf>
    <xf numFmtId="0" fontId="5" fillId="3" borderId="0" xfId="0" applyFont="1" applyFill="1" applyBorder="1" applyAlignment="1" applyProtection="1">
      <alignment vertical="center"/>
      <protection hidden="1"/>
    </xf>
    <xf numFmtId="0" fontId="5" fillId="4" borderId="0" xfId="0" applyFont="1" applyFill="1" applyBorder="1" applyAlignment="1" applyProtection="1">
      <alignment horizontal="center" vertical="center"/>
      <protection hidden="1"/>
    </xf>
    <xf numFmtId="0" fontId="2" fillId="4" borderId="0" xfId="0" applyFont="1" applyFill="1" applyBorder="1" applyAlignment="1" applyProtection="1">
      <alignment horizontal="center" vertical="center"/>
      <protection hidden="1"/>
    </xf>
    <xf numFmtId="0" fontId="16" fillId="4" borderId="0" xfId="0" applyFont="1" applyFill="1" applyBorder="1" applyAlignment="1" applyProtection="1">
      <alignment horizontal="center" vertical="center"/>
      <protection hidden="1"/>
    </xf>
    <xf numFmtId="0" fontId="5" fillId="4" borderId="0" xfId="0" applyFont="1" applyFill="1" applyBorder="1" applyAlignment="1" applyProtection="1">
      <alignment vertical="center"/>
      <protection hidden="1"/>
    </xf>
    <xf numFmtId="0" fontId="21" fillId="3" borderId="0" xfId="0" applyFont="1" applyFill="1" applyBorder="1" applyAlignment="1" applyProtection="1">
      <alignment horizontal="center" vertical="center"/>
      <protection hidden="1"/>
    </xf>
    <xf numFmtId="0" fontId="5" fillId="3" borderId="0" xfId="0" applyFont="1" applyFill="1" applyBorder="1" applyAlignment="1" applyProtection="1">
      <alignment horizontal="left" vertical="center"/>
      <protection hidden="1"/>
    </xf>
    <xf numFmtId="0" fontId="21" fillId="4" borderId="0" xfId="0" applyFont="1" applyFill="1" applyBorder="1" applyAlignment="1" applyProtection="1">
      <alignment horizontal="center" vertical="center"/>
      <protection hidden="1"/>
    </xf>
    <xf numFmtId="0" fontId="5" fillId="4" borderId="0" xfId="0" applyFont="1" applyFill="1" applyBorder="1" applyAlignment="1" applyProtection="1">
      <alignment horizontal="left" vertical="center"/>
      <protection hidden="1"/>
    </xf>
    <xf numFmtId="0" fontId="22" fillId="11" borderId="0" xfId="1" applyFont="1" applyFill="1" applyAlignment="1" applyProtection="1">
      <alignment horizontal="center" vertical="center"/>
    </xf>
    <xf numFmtId="0" fontId="18" fillId="0" borderId="1" xfId="0" applyFont="1" applyBorder="1" applyAlignment="1">
      <alignment horizontal="center" vertical="center"/>
    </xf>
    <xf numFmtId="20" fontId="20" fillId="0" borderId="0" xfId="0" applyNumberFormat="1" applyFont="1"/>
    <xf numFmtId="20" fontId="26" fillId="13" borderId="0" xfId="0" applyNumberFormat="1" applyFont="1" applyFill="1"/>
    <xf numFmtId="169" fontId="18" fillId="0" borderId="1" xfId="0" applyNumberFormat="1" applyFont="1" applyBorder="1" applyAlignment="1">
      <alignment horizontal="center" vertical="center"/>
    </xf>
    <xf numFmtId="166" fontId="20" fillId="0" borderId="0" xfId="0" applyNumberFormat="1" applyFont="1" applyAlignment="1" applyProtection="1">
      <alignment horizontal="center" vertical="center"/>
    </xf>
    <xf numFmtId="0" fontId="5" fillId="0" borderId="0" xfId="0" applyFont="1" applyAlignment="1" applyProtection="1">
      <alignment horizontal="right" vertical="center"/>
      <protection locked="0"/>
    </xf>
    <xf numFmtId="0" fontId="5" fillId="0" borderId="0" xfId="0" applyFont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left" vertical="center"/>
      <protection locked="0"/>
    </xf>
    <xf numFmtId="0" fontId="5" fillId="0" borderId="0" xfId="0" applyFont="1" applyBorder="1" applyAlignment="1" applyProtection="1">
      <alignment vertical="center"/>
      <protection locked="0"/>
    </xf>
    <xf numFmtId="0" fontId="5" fillId="0" borderId="0" xfId="0" applyFont="1" applyAlignment="1" applyProtection="1">
      <alignment vertical="center"/>
      <protection locked="0"/>
    </xf>
    <xf numFmtId="1" fontId="5" fillId="0" borderId="0" xfId="0" applyNumberFormat="1" applyFont="1" applyAlignment="1" applyProtection="1">
      <alignment horizontal="center" vertical="center"/>
      <protection locked="0"/>
    </xf>
    <xf numFmtId="0" fontId="7" fillId="0" borderId="0" xfId="0" applyFont="1" applyAlignment="1" applyProtection="1">
      <alignment vertical="center"/>
      <protection locked="0"/>
    </xf>
    <xf numFmtId="0" fontId="5" fillId="0" borderId="0" xfId="0" applyFont="1" applyAlignment="1" applyProtection="1">
      <alignment horizontal="left" vertical="center" indent="1"/>
      <protection locked="0"/>
    </xf>
    <xf numFmtId="0" fontId="8" fillId="2" borderId="0" xfId="0" applyFont="1" applyFill="1" applyBorder="1" applyAlignment="1" applyProtection="1">
      <alignment horizontal="center" vertical="center"/>
      <protection locked="0"/>
    </xf>
    <xf numFmtId="0" fontId="22" fillId="9" borderId="0" xfId="1" applyFont="1" applyFill="1" applyAlignment="1" applyProtection="1">
      <alignment horizontal="center" vertical="center"/>
      <protection locked="0"/>
    </xf>
    <xf numFmtId="0" fontId="8" fillId="2" borderId="3" xfId="0" applyFont="1" applyFill="1" applyBorder="1" applyAlignment="1" applyProtection="1">
      <alignment horizontal="center" vertical="center"/>
      <protection locked="0"/>
    </xf>
    <xf numFmtId="0" fontId="5" fillId="0" borderId="0" xfId="0" applyFont="1" applyBorder="1" applyAlignment="1" applyProtection="1">
      <alignment horizontal="left" vertical="center" indent="1"/>
      <protection locked="0"/>
    </xf>
    <xf numFmtId="0" fontId="6" fillId="7" borderId="0" xfId="0" applyFont="1" applyFill="1" applyAlignment="1" applyProtection="1">
      <alignment horizontal="center" vertical="center"/>
      <protection locked="0"/>
    </xf>
    <xf numFmtId="0" fontId="6" fillId="7" borderId="0" xfId="0" applyFont="1" applyFill="1" applyAlignment="1" applyProtection="1">
      <alignment vertical="center"/>
      <protection locked="0"/>
    </xf>
    <xf numFmtId="1" fontId="6" fillId="7" borderId="0" xfId="0" applyNumberFormat="1" applyFont="1" applyFill="1" applyAlignment="1" applyProtection="1">
      <alignment horizontal="center" vertical="center"/>
      <protection locked="0"/>
    </xf>
    <xf numFmtId="0" fontId="5" fillId="6" borderId="0" xfId="0" applyFont="1" applyFill="1" applyAlignment="1" applyProtection="1">
      <alignment horizontal="right" vertical="center"/>
      <protection locked="0"/>
    </xf>
    <xf numFmtId="0" fontId="5" fillId="6" borderId="0" xfId="0" applyFont="1" applyFill="1" applyBorder="1" applyAlignment="1" applyProtection="1">
      <alignment horizontal="center" vertical="center"/>
      <protection locked="0"/>
    </xf>
    <xf numFmtId="0" fontId="5" fillId="6" borderId="0" xfId="0" applyFont="1" applyFill="1" applyBorder="1" applyAlignment="1" applyProtection="1">
      <alignment horizontal="left" vertical="center"/>
      <protection locked="0"/>
    </xf>
    <xf numFmtId="0" fontId="5" fillId="6" borderId="0" xfId="0" applyFont="1" applyFill="1" applyBorder="1" applyAlignment="1" applyProtection="1">
      <alignment vertical="center"/>
      <protection locked="0"/>
    </xf>
    <xf numFmtId="0" fontId="6" fillId="0" borderId="0" xfId="0" applyFont="1" applyFill="1" applyAlignment="1" applyProtection="1">
      <alignment horizontal="center" vertical="center"/>
      <protection locked="0"/>
    </xf>
    <xf numFmtId="1" fontId="6" fillId="0" borderId="0" xfId="0" applyNumberFormat="1" applyFont="1" applyFill="1" applyAlignment="1" applyProtection="1">
      <alignment horizontal="center" vertical="center"/>
      <protection locked="0"/>
    </xf>
    <xf numFmtId="0" fontId="5" fillId="3" borderId="3" xfId="0" applyFont="1" applyFill="1" applyBorder="1" applyAlignment="1" applyProtection="1">
      <alignment horizontal="right" vertical="center"/>
      <protection locked="0"/>
    </xf>
    <xf numFmtId="166" fontId="5" fillId="3" borderId="3" xfId="0" applyNumberFormat="1" applyFont="1" applyFill="1" applyBorder="1" applyAlignment="1" applyProtection="1">
      <alignment horizontal="right" vertical="center" indent="1"/>
      <protection locked="0"/>
    </xf>
    <xf numFmtId="0" fontId="14" fillId="3" borderId="3" xfId="2" applyFont="1" applyFill="1" applyBorder="1" applyAlignment="1" applyProtection="1">
      <alignment horizontal="left" vertical="center" indent="2"/>
      <protection locked="0"/>
    </xf>
    <xf numFmtId="0" fontId="5" fillId="3" borderId="3" xfId="0" applyFont="1" applyFill="1" applyBorder="1" applyAlignment="1" applyProtection="1">
      <alignment vertical="center"/>
      <protection locked="0"/>
    </xf>
    <xf numFmtId="0" fontId="11" fillId="0" borderId="0" xfId="0" applyFont="1" applyBorder="1" applyAlignment="1" applyProtection="1">
      <alignment vertical="center"/>
      <protection locked="0"/>
    </xf>
    <xf numFmtId="0" fontId="5" fillId="4" borderId="2" xfId="0" applyFont="1" applyFill="1" applyBorder="1" applyAlignment="1" applyProtection="1">
      <alignment horizontal="right" vertical="center"/>
      <protection locked="0"/>
    </xf>
    <xf numFmtId="166" fontId="5" fillId="4" borderId="2" xfId="0" applyNumberFormat="1" applyFont="1" applyFill="1" applyBorder="1" applyAlignment="1" applyProtection="1">
      <alignment horizontal="right" vertical="center" indent="1"/>
      <protection locked="0"/>
    </xf>
    <xf numFmtId="0" fontId="14" fillId="4" borderId="2" xfId="2" applyFont="1" applyFill="1" applyBorder="1" applyAlignment="1" applyProtection="1">
      <alignment horizontal="left" vertical="center" indent="2"/>
      <protection locked="0"/>
    </xf>
    <xf numFmtId="0" fontId="5" fillId="4" borderId="2" xfId="0" applyFont="1" applyFill="1" applyBorder="1" applyAlignment="1" applyProtection="1">
      <alignment vertical="center"/>
      <protection locked="0"/>
    </xf>
    <xf numFmtId="0" fontId="5" fillId="0" borderId="0" xfId="0" applyFont="1" applyFill="1" applyAlignment="1" applyProtection="1">
      <alignment horizontal="center" vertical="center"/>
      <protection locked="0"/>
    </xf>
    <xf numFmtId="1" fontId="5" fillId="0" borderId="0" xfId="0" applyNumberFormat="1" applyFont="1" applyFill="1" applyAlignment="1" applyProtection="1">
      <alignment horizontal="center" vertical="center"/>
      <protection locked="0"/>
    </xf>
    <xf numFmtId="1" fontId="5" fillId="0" borderId="0" xfId="0" applyNumberFormat="1" applyFont="1" applyBorder="1" applyAlignment="1" applyProtection="1">
      <alignment horizontal="left" vertical="center"/>
      <protection locked="0"/>
    </xf>
    <xf numFmtId="0" fontId="5" fillId="0" borderId="0" xfId="0" applyFont="1" applyBorder="1" applyAlignment="1" applyProtection="1">
      <alignment horizontal="left" vertical="center"/>
      <protection locked="0"/>
    </xf>
    <xf numFmtId="0" fontId="6" fillId="6" borderId="0" xfId="0" applyFont="1" applyFill="1" applyAlignment="1" applyProtection="1">
      <alignment vertical="center"/>
      <protection locked="0"/>
    </xf>
    <xf numFmtId="0" fontId="6" fillId="0" borderId="0" xfId="0" applyFont="1" applyAlignment="1" applyProtection="1">
      <alignment vertical="center"/>
      <protection locked="0"/>
    </xf>
    <xf numFmtId="3" fontId="5" fillId="0" borderId="0" xfId="0" applyNumberFormat="1" applyFont="1" applyBorder="1" applyAlignment="1" applyProtection="1">
      <alignment horizontal="left" vertical="center"/>
      <protection locked="0"/>
    </xf>
    <xf numFmtId="0" fontId="6" fillId="0" borderId="0" xfId="0" applyFont="1" applyBorder="1" applyAlignment="1" applyProtection="1">
      <alignment vertical="center"/>
      <protection locked="0"/>
    </xf>
    <xf numFmtId="0" fontId="5" fillId="5" borderId="0" xfId="0" applyFont="1" applyFill="1" applyAlignment="1" applyProtection="1">
      <alignment horizontal="center" vertical="center"/>
      <protection locked="0"/>
    </xf>
    <xf numFmtId="1" fontId="5" fillId="5" borderId="0" xfId="0" applyNumberFormat="1" applyFont="1" applyFill="1" applyAlignment="1" applyProtection="1">
      <alignment horizontal="center" vertical="center"/>
      <protection locked="0"/>
    </xf>
    <xf numFmtId="0" fontId="5" fillId="7" borderId="0" xfId="0" applyFont="1" applyFill="1" applyBorder="1" applyAlignment="1" applyProtection="1">
      <alignment horizontal="center" vertical="center"/>
      <protection hidden="1"/>
    </xf>
    <xf numFmtId="0" fontId="3" fillId="0" borderId="0" xfId="1" applyFill="1" applyBorder="1" applyAlignment="1" applyProtection="1">
      <alignment horizontal="center" vertical="center"/>
      <protection hidden="1"/>
    </xf>
    <xf numFmtId="0" fontId="28" fillId="0" borderId="0" xfId="0" applyFont="1" applyBorder="1"/>
    <xf numFmtId="0" fontId="28" fillId="7" borderId="0" xfId="0" applyFont="1" applyFill="1" applyBorder="1" applyAlignment="1" applyProtection="1">
      <alignment horizontal="center" vertical="center"/>
      <protection locked="0"/>
    </xf>
    <xf numFmtId="0" fontId="28" fillId="0" borderId="0" xfId="0" applyFont="1" applyFill="1" applyBorder="1" applyAlignment="1" applyProtection="1">
      <alignment horizontal="center" vertical="center"/>
    </xf>
    <xf numFmtId="14" fontId="28" fillId="0" borderId="0" xfId="0" applyNumberFormat="1" applyFont="1" applyBorder="1"/>
    <xf numFmtId="0" fontId="6" fillId="7" borderId="0" xfId="0" applyFont="1" applyFill="1" applyBorder="1" applyAlignment="1">
      <alignment horizontal="center" vertical="center"/>
    </xf>
    <xf numFmtId="0" fontId="6" fillId="0" borderId="0" xfId="0" applyFont="1" applyAlignment="1" applyProtection="1">
      <alignment horizontal="center" vertical="center"/>
      <protection locked="0"/>
    </xf>
    <xf numFmtId="1" fontId="6" fillId="0" borderId="0" xfId="0" applyNumberFormat="1" applyFont="1" applyAlignment="1" applyProtection="1">
      <alignment horizontal="center" vertical="center"/>
      <protection locked="0"/>
    </xf>
    <xf numFmtId="0" fontId="5" fillId="12" borderId="0" xfId="0" applyFont="1" applyFill="1" applyAlignment="1" applyProtection="1">
      <alignment horizontal="center" vertical="center"/>
      <protection locked="0"/>
    </xf>
    <xf numFmtId="0" fontId="5" fillId="12" borderId="0" xfId="0" applyFont="1" applyFill="1" applyAlignment="1" applyProtection="1">
      <alignment vertical="center"/>
      <protection locked="0"/>
    </xf>
    <xf numFmtId="1" fontId="5" fillId="12" borderId="0" xfId="0" applyNumberFormat="1" applyFont="1" applyFill="1" applyAlignment="1" applyProtection="1">
      <alignment horizontal="center" vertical="center"/>
      <protection locked="0"/>
    </xf>
    <xf numFmtId="166" fontId="5" fillId="12" borderId="0" xfId="0" applyNumberFormat="1" applyFont="1" applyFill="1" applyAlignment="1" applyProtection="1">
      <alignment horizontal="center" vertical="center"/>
      <protection locked="0"/>
    </xf>
    <xf numFmtId="0" fontId="5" fillId="12" borderId="0" xfId="0" applyFont="1" applyFill="1" applyAlignment="1" applyProtection="1">
      <alignment horizontal="left" vertical="center"/>
      <protection locked="0"/>
    </xf>
    <xf numFmtId="0" fontId="5" fillId="0" borderId="0" xfId="0" applyFont="1" applyFill="1" applyAlignment="1" applyProtection="1">
      <alignment vertical="center"/>
      <protection locked="0"/>
    </xf>
    <xf numFmtId="0" fontId="3" fillId="0" borderId="0" xfId="1" applyFill="1" applyBorder="1" applyAlignment="1" applyProtection="1">
      <alignment vertical="center"/>
      <protection hidden="1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left" vertical="center"/>
    </xf>
    <xf numFmtId="0" fontId="22" fillId="9" borderId="0" xfId="1" applyFont="1" applyFill="1" applyAlignment="1" applyProtection="1">
      <alignment horizontal="center" vertical="center"/>
      <protection locked="0"/>
    </xf>
    <xf numFmtId="0" fontId="22" fillId="9" borderId="0" xfId="1" applyFont="1" applyFill="1" applyAlignment="1" applyProtection="1">
      <alignment horizontal="center" vertical="center"/>
    </xf>
    <xf numFmtId="0" fontId="22" fillId="9" borderId="0" xfId="1" applyFont="1" applyFill="1" applyAlignment="1" applyProtection="1">
      <alignment horizontal="center" vertical="center"/>
    </xf>
    <xf numFmtId="0" fontId="21" fillId="0" borderId="0" xfId="0" applyFont="1" applyProtection="1">
      <protection hidden="1"/>
    </xf>
    <xf numFmtId="0" fontId="30" fillId="0" borderId="0" xfId="0" applyFont="1" applyProtection="1">
      <protection hidden="1"/>
    </xf>
    <xf numFmtId="0" fontId="30" fillId="0" borderId="0" xfId="0" quotePrefix="1" applyFont="1" applyProtection="1">
      <protection hidden="1"/>
    </xf>
    <xf numFmtId="0" fontId="20" fillId="0" borderId="0" xfId="0" applyFont="1" applyBorder="1"/>
    <xf numFmtId="0" fontId="31" fillId="0" borderId="0" xfId="0" applyFont="1" applyBorder="1"/>
    <xf numFmtId="0" fontId="13" fillId="8" borderId="0" xfId="1" applyFont="1" applyFill="1" applyBorder="1" applyAlignment="1" applyProtection="1">
      <alignment horizontal="center" vertical="center"/>
    </xf>
    <xf numFmtId="0" fontId="22" fillId="11" borderId="0" xfId="1" applyFont="1" applyFill="1" applyAlignment="1" applyProtection="1">
      <alignment horizontal="center" vertical="center"/>
    </xf>
    <xf numFmtId="0" fontId="5" fillId="0" borderId="1" xfId="0" applyFont="1" applyBorder="1" applyAlignment="1">
      <alignment horizontal="center" vertical="center"/>
    </xf>
    <xf numFmtId="168" fontId="19" fillId="0" borderId="6" xfId="0" applyNumberFormat="1" applyFont="1" applyBorder="1" applyAlignment="1">
      <alignment horizontal="center" vertical="center"/>
    </xf>
    <xf numFmtId="168" fontId="19" fillId="0" borderId="7" xfId="0" applyNumberFormat="1" applyFont="1" applyBorder="1" applyAlignment="1">
      <alignment horizontal="center" vertical="center"/>
    </xf>
    <xf numFmtId="168" fontId="19" fillId="0" borderId="8" xfId="0" applyNumberFormat="1" applyFont="1" applyBorder="1" applyAlignment="1">
      <alignment horizontal="center" vertical="center"/>
    </xf>
    <xf numFmtId="168" fontId="19" fillId="0" borderId="9" xfId="0" applyNumberFormat="1" applyFont="1" applyBorder="1" applyAlignment="1">
      <alignment horizontal="center" vertical="center"/>
    </xf>
    <xf numFmtId="167" fontId="5" fillId="0" borderId="1" xfId="0" applyNumberFormat="1" applyFont="1" applyBorder="1" applyAlignment="1">
      <alignment horizontal="center" vertical="center"/>
    </xf>
    <xf numFmtId="166" fontId="6" fillId="0" borderId="2" xfId="0" applyNumberFormat="1" applyFont="1" applyBorder="1" applyAlignment="1">
      <alignment horizontal="center" vertical="center"/>
    </xf>
    <xf numFmtId="166" fontId="6" fillId="10" borderId="2" xfId="0" applyNumberFormat="1" applyFont="1" applyFill="1" applyBorder="1" applyAlignment="1">
      <alignment horizontal="center" vertical="center"/>
    </xf>
    <xf numFmtId="0" fontId="6" fillId="7" borderId="0" xfId="0" applyFont="1" applyFill="1" applyBorder="1" applyAlignment="1">
      <alignment horizontal="center" vertical="center"/>
    </xf>
    <xf numFmtId="0" fontId="22" fillId="9" borderId="0" xfId="1" applyFont="1" applyFill="1" applyAlignment="1" applyProtection="1">
      <alignment horizontal="center" vertical="center"/>
    </xf>
    <xf numFmtId="164" fontId="27" fillId="0" borderId="1" xfId="0" applyNumberFormat="1" applyFont="1" applyBorder="1" applyAlignment="1">
      <alignment horizontal="center" vertical="center"/>
    </xf>
    <xf numFmtId="164" fontId="18" fillId="0" borderId="1" xfId="0" applyNumberFormat="1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24" fillId="7" borderId="0" xfId="0" applyFont="1" applyFill="1" applyBorder="1" applyAlignment="1" applyProtection="1">
      <alignment horizontal="center" vertical="center"/>
      <protection hidden="1"/>
    </xf>
    <xf numFmtId="0" fontId="5" fillId="7" borderId="0" xfId="0" applyFont="1" applyFill="1" applyBorder="1" applyAlignment="1" applyProtection="1">
      <alignment horizontal="center" vertical="center"/>
      <protection hidden="1"/>
    </xf>
    <xf numFmtId="0" fontId="5" fillId="7" borderId="0" xfId="0" applyFont="1" applyFill="1" applyBorder="1" applyAlignment="1" applyProtection="1">
      <alignment horizontal="center" vertical="center" wrapText="1"/>
      <protection hidden="1"/>
    </xf>
    <xf numFmtId="0" fontId="13" fillId="12" borderId="0" xfId="1" applyFont="1" applyFill="1" applyBorder="1" applyAlignment="1" applyProtection="1">
      <alignment horizontal="center" vertical="center"/>
      <protection hidden="1"/>
    </xf>
    <xf numFmtId="0" fontId="17" fillId="7" borderId="0" xfId="0" applyFont="1" applyFill="1" applyBorder="1" applyAlignment="1" applyProtection="1">
      <alignment horizontal="center" vertical="center"/>
      <protection hidden="1"/>
    </xf>
    <xf numFmtId="0" fontId="2" fillId="7" borderId="0" xfId="0" applyFont="1" applyFill="1" applyBorder="1" applyAlignment="1" applyProtection="1">
      <alignment horizontal="center" vertical="center"/>
      <protection hidden="1"/>
    </xf>
    <xf numFmtId="0" fontId="23" fillId="7" borderId="0" xfId="0" applyFont="1" applyFill="1" applyAlignment="1">
      <alignment horizontal="center" vertical="center"/>
    </xf>
    <xf numFmtId="0" fontId="22" fillId="9" borderId="0" xfId="1" applyFont="1" applyFill="1" applyAlignment="1" applyProtection="1">
      <alignment horizontal="center" vertical="center"/>
      <protection locked="0"/>
    </xf>
    <xf numFmtId="0" fontId="25" fillId="12" borderId="0" xfId="1" applyFont="1" applyFill="1" applyBorder="1" applyAlignment="1" applyProtection="1">
      <alignment horizontal="center" vertical="center"/>
    </xf>
    <xf numFmtId="0" fontId="12" fillId="14" borderId="10" xfId="0" applyFont="1" applyFill="1" applyBorder="1" applyAlignment="1" applyProtection="1">
      <alignment horizontal="center" vertical="center"/>
      <protection locked="0"/>
    </xf>
    <xf numFmtId="0" fontId="12" fillId="14" borderId="11" xfId="0" applyFont="1" applyFill="1" applyBorder="1" applyAlignment="1" applyProtection="1">
      <alignment horizontal="center" vertical="center"/>
      <protection locked="0"/>
    </xf>
    <xf numFmtId="0" fontId="12" fillId="14" borderId="12" xfId="0" applyFont="1" applyFill="1" applyBorder="1" applyAlignment="1" applyProtection="1">
      <alignment horizontal="center" vertical="center"/>
      <protection locked="0"/>
    </xf>
    <xf numFmtId="0" fontId="12" fillId="14" borderId="13" xfId="0" applyFont="1" applyFill="1" applyBorder="1" applyAlignment="1" applyProtection="1">
      <alignment horizontal="center" vertical="center"/>
      <protection locked="0"/>
    </xf>
    <xf numFmtId="0" fontId="12" fillId="14" borderId="14" xfId="0" applyFont="1" applyFill="1" applyBorder="1" applyAlignment="1" applyProtection="1">
      <alignment horizontal="center" vertical="center"/>
      <protection locked="0"/>
    </xf>
    <xf numFmtId="0" fontId="12" fillId="14" borderId="15" xfId="0" applyFont="1" applyFill="1" applyBorder="1" applyAlignment="1" applyProtection="1">
      <alignment horizontal="center" vertical="center"/>
      <protection locked="0"/>
    </xf>
    <xf numFmtId="0" fontId="29" fillId="7" borderId="0" xfId="0" applyFont="1" applyFill="1" applyBorder="1" applyAlignment="1" applyProtection="1">
      <alignment horizontal="center" vertical="center"/>
      <protection locked="0"/>
    </xf>
  </cellXfs>
  <cellStyles count="3">
    <cellStyle name="Followed Hyperlink" xfId="2" builtinId="9" customBuiltin="1"/>
    <cellStyle name="Hyperlink" xfId="1" builtinId="8"/>
    <cellStyle name="Normal" xfId="0" builtinId="0"/>
  </cellStyles>
  <dxfs count="205">
    <dxf>
      <font>
        <b/>
        <i val="0"/>
        <color auto="1"/>
      </font>
      <fill>
        <patternFill patternType="none">
          <bgColor auto="1"/>
        </patternFill>
      </fill>
      <border>
        <left/>
        <right/>
        <top/>
        <bottom/>
      </border>
    </dxf>
    <dxf>
      <font>
        <b/>
        <i val="0"/>
        <color auto="1"/>
      </font>
      <fill>
        <patternFill patternType="none">
          <bgColor auto="1"/>
        </patternFill>
      </fill>
      <border>
        <left/>
        <right/>
        <top/>
        <bottom/>
      </border>
    </dxf>
    <dxf>
      <font>
        <b/>
        <i val="0"/>
        <color theme="0"/>
      </font>
      <fill>
        <patternFill>
          <bgColor rgb="FF0000FF"/>
        </patternFill>
      </fill>
      <border>
        <bottom style="thin">
          <color auto="1"/>
        </bottom>
      </border>
    </dxf>
    <dxf>
      <font>
        <b/>
        <i val="0"/>
        <color auto="1"/>
      </font>
      <fill>
        <patternFill patternType="none">
          <bgColor auto="1"/>
        </patternFill>
      </fill>
      <border>
        <left/>
        <right/>
        <top/>
        <bottom/>
      </border>
    </dxf>
    <dxf>
      <font>
        <b/>
        <i val="0"/>
        <color auto="1"/>
      </font>
      <fill>
        <patternFill patternType="none">
          <bgColor auto="1"/>
        </patternFill>
      </fill>
      <border>
        <left/>
        <right/>
        <top/>
        <bottom/>
      </border>
    </dxf>
    <dxf>
      <font>
        <b/>
        <i val="0"/>
        <color auto="1"/>
      </font>
      <fill>
        <patternFill patternType="none">
          <bgColor auto="1"/>
        </patternFill>
      </fill>
      <border>
        <left/>
        <right/>
        <top/>
        <bottom/>
      </border>
    </dxf>
    <dxf>
      <font>
        <b/>
        <i val="0"/>
      </font>
      <fill>
        <patternFill patternType="none">
          <bgColor auto="1"/>
        </patternFill>
      </fill>
      <border>
        <left/>
        <right/>
        <top/>
        <bottom/>
      </border>
    </dxf>
    <dxf>
      <font>
        <b/>
        <i val="0"/>
        <color theme="0"/>
      </font>
      <fill>
        <patternFill>
          <bgColor rgb="FF0000FF"/>
        </patternFill>
      </fill>
      <border>
        <bottom style="thin">
          <color auto="1"/>
        </bottom>
      </border>
    </dxf>
    <dxf>
      <font>
        <b/>
        <i val="0"/>
        <color auto="1"/>
      </font>
      <fill>
        <patternFill patternType="none">
          <bgColor auto="1"/>
        </patternFill>
      </fill>
      <border>
        <left/>
        <right/>
        <top/>
        <bottom/>
      </border>
    </dxf>
    <dxf>
      <font>
        <b/>
        <i val="0"/>
        <color auto="1"/>
      </font>
      <fill>
        <patternFill patternType="none">
          <bgColor auto="1"/>
        </patternFill>
      </fill>
      <border>
        <left/>
        <right/>
        <top/>
        <bottom/>
      </border>
    </dxf>
    <dxf>
      <font>
        <b/>
        <i val="0"/>
        <color auto="1"/>
      </font>
      <fill>
        <patternFill patternType="none">
          <bgColor auto="1"/>
        </patternFill>
      </fill>
      <border>
        <left/>
        <right/>
        <top/>
        <bottom/>
      </border>
    </dxf>
    <dxf>
      <font>
        <b/>
        <i val="0"/>
        <color auto="1"/>
      </font>
      <fill>
        <patternFill patternType="none">
          <bgColor auto="1"/>
        </patternFill>
      </fill>
      <border>
        <left/>
        <right/>
        <top/>
        <bottom/>
      </border>
    </dxf>
    <dxf>
      <font>
        <b/>
        <i val="0"/>
        <color theme="0"/>
      </font>
      <fill>
        <patternFill>
          <bgColor rgb="FF0000FF"/>
        </patternFill>
      </fill>
      <border>
        <bottom style="thin">
          <color auto="1"/>
        </bottom>
      </border>
    </dxf>
    <dxf>
      <font>
        <b/>
        <i val="0"/>
        <color auto="1"/>
      </font>
      <fill>
        <patternFill patternType="none">
          <bgColor auto="1"/>
        </patternFill>
      </fill>
      <border>
        <left/>
        <right/>
        <top/>
        <bottom/>
      </border>
    </dxf>
    <dxf>
      <font>
        <b/>
        <i val="0"/>
        <color auto="1"/>
      </font>
      <fill>
        <patternFill patternType="none">
          <bgColor auto="1"/>
        </patternFill>
      </fill>
      <border>
        <left/>
        <right/>
        <top/>
        <bottom/>
      </border>
    </dxf>
    <dxf>
      <font>
        <b/>
        <i val="0"/>
        <color auto="1"/>
      </font>
      <fill>
        <patternFill patternType="none">
          <bgColor auto="1"/>
        </patternFill>
      </fill>
      <border>
        <left/>
        <right/>
        <top/>
        <bottom/>
      </border>
    </dxf>
    <dxf>
      <font>
        <b/>
        <i val="0"/>
      </font>
      <fill>
        <patternFill patternType="none">
          <bgColor auto="1"/>
        </patternFill>
      </fill>
      <border>
        <left/>
        <right/>
        <top/>
        <bottom/>
      </border>
    </dxf>
    <dxf>
      <font>
        <b/>
        <i val="0"/>
        <color theme="0"/>
      </font>
      <fill>
        <patternFill>
          <bgColor rgb="FF0000FF"/>
        </patternFill>
      </fill>
      <border>
        <bottom style="thin">
          <color auto="1"/>
        </bottom>
      </border>
    </dxf>
    <dxf>
      <font>
        <b/>
        <i val="0"/>
        <color auto="1"/>
      </font>
      <fill>
        <patternFill patternType="none">
          <bgColor auto="1"/>
        </patternFill>
      </fill>
      <border>
        <left/>
        <right/>
        <top/>
        <bottom/>
      </border>
    </dxf>
    <dxf>
      <font>
        <b/>
        <i val="0"/>
        <color auto="1"/>
      </font>
      <fill>
        <patternFill patternType="none">
          <bgColor auto="1"/>
        </patternFill>
      </fill>
      <border>
        <left/>
        <right/>
        <top/>
        <bottom/>
      </border>
    </dxf>
    <dxf>
      <font>
        <b/>
        <i val="0"/>
        <color auto="1"/>
      </font>
      <fill>
        <patternFill patternType="none">
          <bgColor auto="1"/>
        </patternFill>
      </fill>
      <border>
        <left/>
        <right/>
        <top/>
        <bottom/>
      </border>
    </dxf>
    <dxf>
      <font>
        <b/>
        <i val="0"/>
        <color auto="1"/>
      </font>
      <fill>
        <patternFill patternType="none">
          <bgColor auto="1"/>
        </patternFill>
      </fill>
      <border>
        <left/>
        <right/>
        <top/>
        <bottom/>
      </border>
    </dxf>
    <dxf>
      <font>
        <b/>
        <i val="0"/>
        <color theme="0"/>
      </font>
      <fill>
        <patternFill>
          <bgColor rgb="FF0000FF"/>
        </patternFill>
      </fill>
      <border>
        <bottom style="thin">
          <color auto="1"/>
        </bottom>
      </border>
    </dxf>
    <dxf>
      <font>
        <b/>
        <i val="0"/>
        <color auto="1"/>
      </font>
      <fill>
        <patternFill patternType="none">
          <bgColor auto="1"/>
        </patternFill>
      </fill>
      <border>
        <left/>
        <right/>
        <top/>
        <bottom/>
      </border>
    </dxf>
    <dxf>
      <font>
        <b/>
        <i val="0"/>
        <color auto="1"/>
      </font>
      <fill>
        <patternFill patternType="none">
          <bgColor auto="1"/>
        </patternFill>
      </fill>
      <border>
        <left/>
        <right/>
        <top/>
        <bottom/>
      </border>
    </dxf>
    <dxf>
      <font>
        <b/>
        <i val="0"/>
        <color auto="1"/>
      </font>
      <fill>
        <patternFill patternType="none">
          <bgColor auto="1"/>
        </patternFill>
      </fill>
      <border>
        <left/>
        <right/>
        <top/>
        <bottom/>
      </border>
    </dxf>
    <dxf>
      <font>
        <b/>
        <i val="0"/>
      </font>
      <fill>
        <patternFill patternType="none">
          <bgColor auto="1"/>
        </patternFill>
      </fill>
      <border>
        <left/>
        <right/>
        <top/>
        <bottom/>
      </border>
    </dxf>
    <dxf>
      <font>
        <b/>
        <i val="0"/>
        <color theme="0"/>
      </font>
      <fill>
        <patternFill>
          <bgColor rgb="FF0000FF"/>
        </patternFill>
      </fill>
      <border>
        <bottom style="thin">
          <color auto="1"/>
        </bottom>
      </border>
    </dxf>
    <dxf>
      <font>
        <b/>
        <i val="0"/>
        <color auto="1"/>
      </font>
      <fill>
        <patternFill patternType="none">
          <bgColor auto="1"/>
        </patternFill>
      </fill>
      <border>
        <left/>
        <right/>
        <top/>
        <bottom/>
      </border>
    </dxf>
    <dxf>
      <font>
        <b/>
        <i val="0"/>
        <color auto="1"/>
      </font>
      <fill>
        <patternFill patternType="none">
          <bgColor auto="1"/>
        </patternFill>
      </fill>
      <border>
        <left/>
        <right/>
        <top/>
        <bottom/>
      </border>
    </dxf>
    <dxf>
      <font>
        <b/>
        <i val="0"/>
        <color auto="1"/>
      </font>
      <fill>
        <patternFill patternType="none">
          <bgColor auto="1"/>
        </patternFill>
      </fill>
      <border>
        <left/>
        <right/>
        <top/>
        <bottom/>
      </border>
    </dxf>
    <dxf>
      <font>
        <b/>
        <i val="0"/>
        <color auto="1"/>
      </font>
      <fill>
        <patternFill patternType="none">
          <bgColor auto="1"/>
        </patternFill>
      </fill>
      <border>
        <left/>
        <right/>
        <top/>
        <bottom/>
      </border>
    </dxf>
    <dxf>
      <font>
        <b/>
        <i val="0"/>
        <color theme="0"/>
      </font>
      <fill>
        <patternFill>
          <bgColor rgb="FF0000FF"/>
        </patternFill>
      </fill>
      <border>
        <bottom style="thin">
          <color auto="1"/>
        </bottom>
      </border>
    </dxf>
    <dxf>
      <font>
        <b/>
        <i val="0"/>
        <color auto="1"/>
      </font>
      <fill>
        <patternFill patternType="none">
          <bgColor auto="1"/>
        </patternFill>
      </fill>
      <border>
        <left/>
        <right/>
        <top/>
        <bottom/>
      </border>
    </dxf>
    <dxf>
      <font>
        <b/>
        <i val="0"/>
        <color auto="1"/>
      </font>
      <fill>
        <patternFill patternType="none">
          <bgColor auto="1"/>
        </patternFill>
      </fill>
      <border>
        <left/>
        <right/>
        <top/>
        <bottom/>
      </border>
    </dxf>
    <dxf>
      <font>
        <b/>
        <i val="0"/>
        <color auto="1"/>
      </font>
      <fill>
        <patternFill patternType="none">
          <bgColor auto="1"/>
        </patternFill>
      </fill>
      <border>
        <left/>
        <right/>
        <top/>
        <bottom/>
      </border>
    </dxf>
    <dxf>
      <font>
        <b/>
        <i val="0"/>
      </font>
      <fill>
        <patternFill patternType="none">
          <bgColor auto="1"/>
        </patternFill>
      </fill>
      <border>
        <left/>
        <right/>
        <top/>
        <bottom/>
      </border>
    </dxf>
    <dxf>
      <font>
        <b/>
        <i val="0"/>
        <color theme="0"/>
      </font>
      <fill>
        <patternFill>
          <bgColor rgb="FF0000FF"/>
        </patternFill>
      </fill>
      <border>
        <bottom style="thin">
          <color auto="1"/>
        </bottom>
      </border>
    </dxf>
    <dxf>
      <font>
        <b/>
        <i val="0"/>
        <color auto="1"/>
      </font>
      <fill>
        <patternFill patternType="none">
          <bgColor auto="1"/>
        </patternFill>
      </fill>
      <border>
        <left/>
        <right/>
        <top/>
        <bottom/>
      </border>
    </dxf>
    <dxf>
      <font>
        <b/>
        <i val="0"/>
        <color auto="1"/>
      </font>
      <fill>
        <patternFill patternType="none">
          <bgColor auto="1"/>
        </patternFill>
      </fill>
      <border>
        <left/>
        <right/>
        <top/>
        <bottom/>
      </border>
    </dxf>
    <dxf>
      <font>
        <b/>
        <i val="0"/>
        <color auto="1"/>
      </font>
      <fill>
        <patternFill patternType="none">
          <bgColor auto="1"/>
        </patternFill>
      </fill>
      <border>
        <left/>
        <right/>
        <top/>
        <bottom/>
      </border>
    </dxf>
    <dxf>
      <font>
        <b/>
        <i val="0"/>
        <color auto="1"/>
      </font>
      <fill>
        <patternFill patternType="none">
          <bgColor auto="1"/>
        </patternFill>
      </fill>
      <border>
        <left/>
        <right/>
        <top/>
        <bottom/>
      </border>
    </dxf>
    <dxf>
      <font>
        <b/>
        <i val="0"/>
        <color theme="0"/>
      </font>
      <fill>
        <patternFill>
          <bgColor rgb="FF0000FF"/>
        </patternFill>
      </fill>
      <border>
        <bottom style="thin">
          <color auto="1"/>
        </bottom>
      </border>
    </dxf>
    <dxf>
      <font>
        <b/>
        <i val="0"/>
        <color auto="1"/>
      </font>
      <fill>
        <patternFill patternType="none">
          <bgColor auto="1"/>
        </patternFill>
      </fill>
      <border>
        <left/>
        <right/>
        <top/>
        <bottom/>
      </border>
    </dxf>
    <dxf>
      <font>
        <b/>
        <i val="0"/>
        <color auto="1"/>
      </font>
      <fill>
        <patternFill patternType="none">
          <bgColor auto="1"/>
        </patternFill>
      </fill>
      <border>
        <left/>
        <right/>
        <top/>
        <bottom/>
      </border>
    </dxf>
    <dxf>
      <font>
        <b/>
        <i val="0"/>
        <color auto="1"/>
      </font>
      <fill>
        <patternFill patternType="none">
          <bgColor auto="1"/>
        </patternFill>
      </fill>
      <border>
        <left/>
        <right/>
        <top/>
        <bottom/>
      </border>
    </dxf>
    <dxf>
      <font>
        <b/>
        <i val="0"/>
      </font>
      <fill>
        <patternFill patternType="none">
          <bgColor auto="1"/>
        </patternFill>
      </fill>
      <border>
        <left/>
        <right/>
        <top/>
        <bottom/>
      </border>
    </dxf>
    <dxf>
      <font>
        <b/>
        <i val="0"/>
        <color theme="0"/>
      </font>
      <fill>
        <patternFill>
          <bgColor rgb="FF0000FF"/>
        </patternFill>
      </fill>
      <border>
        <bottom style="thin">
          <color auto="1"/>
        </bottom>
      </border>
    </dxf>
    <dxf>
      <font>
        <b/>
        <i val="0"/>
        <color auto="1"/>
      </font>
      <fill>
        <patternFill patternType="none">
          <bgColor auto="1"/>
        </patternFill>
      </fill>
      <border>
        <left/>
        <right/>
        <top/>
        <bottom/>
      </border>
    </dxf>
    <dxf>
      <font>
        <b/>
        <i val="0"/>
        <color auto="1"/>
      </font>
      <fill>
        <patternFill patternType="none">
          <bgColor auto="1"/>
        </patternFill>
      </fill>
      <border>
        <left/>
        <right/>
        <top/>
        <bottom/>
      </border>
    </dxf>
    <dxf>
      <font>
        <b/>
        <i val="0"/>
        <color auto="1"/>
      </font>
      <fill>
        <patternFill patternType="none">
          <bgColor auto="1"/>
        </patternFill>
      </fill>
      <border>
        <left/>
        <right/>
        <top/>
        <bottom/>
      </border>
    </dxf>
    <dxf>
      <font>
        <b/>
        <i val="0"/>
        <color auto="1"/>
      </font>
      <fill>
        <patternFill patternType="none">
          <bgColor auto="1"/>
        </patternFill>
      </fill>
      <border>
        <left/>
        <right/>
        <top/>
        <bottom/>
      </border>
    </dxf>
    <dxf>
      <font>
        <b/>
        <i val="0"/>
        <color theme="0"/>
      </font>
      <fill>
        <patternFill>
          <bgColor rgb="FF0000FF"/>
        </patternFill>
      </fill>
      <border>
        <bottom style="thin">
          <color auto="1"/>
        </bottom>
      </border>
    </dxf>
    <dxf>
      <font>
        <b/>
        <i val="0"/>
        <color auto="1"/>
      </font>
      <fill>
        <patternFill patternType="none">
          <bgColor auto="1"/>
        </patternFill>
      </fill>
      <border>
        <left/>
        <right/>
        <top/>
        <bottom/>
      </border>
    </dxf>
    <dxf>
      <font>
        <b/>
        <i val="0"/>
        <color auto="1"/>
      </font>
      <fill>
        <patternFill patternType="none">
          <bgColor auto="1"/>
        </patternFill>
      </fill>
      <border>
        <left/>
        <right/>
        <top/>
        <bottom/>
      </border>
    </dxf>
    <dxf>
      <font>
        <b/>
        <i val="0"/>
        <color auto="1"/>
      </font>
      <fill>
        <patternFill patternType="none">
          <bgColor auto="1"/>
        </patternFill>
      </fill>
      <border>
        <left/>
        <right/>
        <top/>
        <bottom/>
      </border>
    </dxf>
    <dxf>
      <font>
        <b/>
        <i val="0"/>
      </font>
      <fill>
        <patternFill patternType="none">
          <bgColor auto="1"/>
        </patternFill>
      </fill>
      <border>
        <left/>
        <right/>
        <top/>
        <bottom/>
      </border>
    </dxf>
    <dxf>
      <font>
        <b/>
        <i val="0"/>
        <color theme="0"/>
      </font>
      <fill>
        <patternFill>
          <bgColor rgb="FF0000FF"/>
        </patternFill>
      </fill>
      <border>
        <bottom style="thin">
          <color auto="1"/>
        </bottom>
      </border>
    </dxf>
    <dxf>
      <font>
        <b/>
        <i val="0"/>
        <color auto="1"/>
      </font>
      <fill>
        <patternFill patternType="none">
          <bgColor auto="1"/>
        </patternFill>
      </fill>
      <border>
        <left/>
        <right/>
        <top/>
        <bottom/>
      </border>
    </dxf>
    <dxf>
      <font>
        <b/>
        <i val="0"/>
        <color auto="1"/>
      </font>
      <fill>
        <patternFill patternType="none">
          <bgColor auto="1"/>
        </patternFill>
      </fill>
      <border>
        <left/>
        <right/>
        <top/>
        <bottom/>
      </border>
    </dxf>
    <dxf>
      <font>
        <b/>
        <i val="0"/>
        <color auto="1"/>
      </font>
      <fill>
        <patternFill patternType="none">
          <bgColor auto="1"/>
        </patternFill>
      </fill>
      <border>
        <left/>
        <right/>
        <top/>
        <bottom/>
      </border>
    </dxf>
    <dxf>
      <font>
        <b/>
        <i val="0"/>
        <color auto="1"/>
      </font>
      <fill>
        <patternFill patternType="none">
          <bgColor auto="1"/>
        </patternFill>
      </fill>
      <border>
        <left/>
        <right/>
        <top/>
        <bottom/>
      </border>
    </dxf>
    <dxf>
      <font>
        <b/>
        <i val="0"/>
        <color theme="0"/>
      </font>
      <fill>
        <patternFill>
          <bgColor rgb="FF0000FF"/>
        </patternFill>
      </fill>
      <border>
        <bottom style="thin">
          <color auto="1"/>
        </bottom>
      </border>
    </dxf>
    <dxf>
      <font>
        <b/>
        <i val="0"/>
        <color auto="1"/>
      </font>
      <fill>
        <patternFill patternType="none">
          <bgColor auto="1"/>
        </patternFill>
      </fill>
      <border>
        <left/>
        <right/>
        <top/>
        <bottom/>
      </border>
    </dxf>
    <dxf>
      <font>
        <b/>
        <i val="0"/>
        <color auto="1"/>
      </font>
      <fill>
        <patternFill patternType="none">
          <bgColor auto="1"/>
        </patternFill>
      </fill>
      <border>
        <left/>
        <right/>
        <top/>
        <bottom/>
      </border>
    </dxf>
    <dxf>
      <font>
        <b/>
        <i val="0"/>
        <color auto="1"/>
      </font>
      <fill>
        <patternFill patternType="none">
          <bgColor auto="1"/>
        </patternFill>
      </fill>
      <border>
        <left/>
        <right/>
        <top/>
        <bottom/>
      </border>
    </dxf>
    <dxf>
      <font>
        <b/>
        <i val="0"/>
      </font>
      <fill>
        <patternFill patternType="none">
          <bgColor auto="1"/>
        </patternFill>
      </fill>
      <border>
        <left/>
        <right/>
        <top/>
        <bottom/>
      </border>
    </dxf>
    <dxf>
      <font>
        <b/>
        <i val="0"/>
        <color theme="0"/>
      </font>
      <fill>
        <patternFill>
          <bgColor rgb="FF0000FF"/>
        </patternFill>
      </fill>
      <border>
        <bottom style="thin">
          <color auto="1"/>
        </bottom>
      </border>
    </dxf>
    <dxf>
      <font>
        <b/>
        <i val="0"/>
        <color auto="1"/>
      </font>
      <fill>
        <patternFill patternType="none">
          <bgColor auto="1"/>
        </patternFill>
      </fill>
      <border>
        <left/>
        <right/>
        <top/>
        <bottom/>
      </border>
    </dxf>
    <dxf>
      <font>
        <b/>
        <i val="0"/>
        <color auto="1"/>
      </font>
      <fill>
        <patternFill patternType="none">
          <bgColor auto="1"/>
        </patternFill>
      </fill>
      <border>
        <left/>
        <right/>
        <top/>
        <bottom/>
      </border>
    </dxf>
    <dxf>
      <font>
        <b/>
        <i val="0"/>
        <color auto="1"/>
      </font>
      <fill>
        <patternFill patternType="none">
          <bgColor auto="1"/>
        </patternFill>
      </fill>
      <border>
        <left/>
        <right/>
        <top/>
        <bottom/>
      </border>
    </dxf>
    <dxf>
      <font>
        <b/>
        <i val="0"/>
        <color auto="1"/>
      </font>
      <fill>
        <patternFill patternType="none">
          <bgColor auto="1"/>
        </patternFill>
      </fill>
      <border>
        <left/>
        <right/>
        <top/>
        <bottom/>
      </border>
    </dxf>
    <dxf>
      <font>
        <b/>
        <i val="0"/>
        <color theme="0"/>
      </font>
      <fill>
        <patternFill>
          <bgColor rgb="FF0000FF"/>
        </patternFill>
      </fill>
      <border>
        <bottom style="thin">
          <color auto="1"/>
        </bottom>
      </border>
    </dxf>
    <dxf>
      <font>
        <b/>
        <i val="0"/>
        <color auto="1"/>
      </font>
      <fill>
        <patternFill patternType="none">
          <bgColor auto="1"/>
        </patternFill>
      </fill>
      <border>
        <left/>
        <right/>
        <top/>
        <bottom/>
      </border>
    </dxf>
    <dxf>
      <font>
        <b/>
        <i val="0"/>
        <color auto="1"/>
      </font>
      <fill>
        <patternFill patternType="none">
          <bgColor auto="1"/>
        </patternFill>
      </fill>
      <border>
        <left/>
        <right/>
        <top/>
        <bottom/>
      </border>
    </dxf>
    <dxf>
      <font>
        <b/>
        <i val="0"/>
        <color auto="1"/>
      </font>
      <fill>
        <patternFill patternType="none">
          <bgColor auto="1"/>
        </patternFill>
      </fill>
      <border>
        <left/>
        <right/>
        <top/>
        <bottom/>
      </border>
    </dxf>
    <dxf>
      <font>
        <b/>
        <i val="0"/>
      </font>
      <fill>
        <patternFill patternType="none">
          <bgColor auto="1"/>
        </patternFill>
      </fill>
      <border>
        <left/>
        <right/>
        <top/>
        <bottom/>
      </border>
    </dxf>
    <dxf>
      <font>
        <b/>
        <i val="0"/>
        <color theme="0"/>
      </font>
      <fill>
        <patternFill>
          <bgColor rgb="FF0000FF"/>
        </patternFill>
      </fill>
      <border>
        <bottom style="thin">
          <color auto="1"/>
        </bottom>
      </border>
    </dxf>
    <dxf>
      <font>
        <b/>
        <i val="0"/>
        <color auto="1"/>
      </font>
      <fill>
        <patternFill patternType="none">
          <bgColor auto="1"/>
        </patternFill>
      </fill>
      <border>
        <left/>
        <right/>
        <top/>
        <bottom/>
      </border>
    </dxf>
    <dxf>
      <font>
        <b/>
        <i val="0"/>
        <color auto="1"/>
      </font>
      <fill>
        <patternFill patternType="none">
          <bgColor auto="1"/>
        </patternFill>
      </fill>
      <border>
        <left/>
        <right/>
        <top/>
        <bottom/>
      </border>
    </dxf>
    <dxf>
      <font>
        <b/>
        <i val="0"/>
        <color auto="1"/>
      </font>
      <fill>
        <patternFill patternType="none">
          <bgColor auto="1"/>
        </patternFill>
      </fill>
      <border>
        <left/>
        <right/>
        <top/>
        <bottom/>
      </border>
    </dxf>
    <dxf>
      <font>
        <b/>
        <i val="0"/>
        <color auto="1"/>
      </font>
      <fill>
        <patternFill patternType="none">
          <bgColor auto="1"/>
        </patternFill>
      </fill>
      <border>
        <left/>
        <right/>
        <top/>
        <bottom/>
      </border>
    </dxf>
    <dxf>
      <font>
        <b/>
        <i val="0"/>
        <color theme="0"/>
      </font>
      <fill>
        <patternFill>
          <bgColor rgb="FF0000FF"/>
        </patternFill>
      </fill>
      <border>
        <bottom style="thin">
          <color auto="1"/>
        </bottom>
      </border>
    </dxf>
    <dxf>
      <font>
        <b/>
        <i val="0"/>
        <color auto="1"/>
      </font>
      <fill>
        <patternFill patternType="none">
          <bgColor auto="1"/>
        </patternFill>
      </fill>
      <border>
        <left/>
        <right/>
        <top/>
        <bottom/>
      </border>
    </dxf>
    <dxf>
      <font>
        <b/>
        <i val="0"/>
        <color auto="1"/>
      </font>
      <fill>
        <patternFill patternType="none">
          <bgColor auto="1"/>
        </patternFill>
      </fill>
      <border>
        <left/>
        <right/>
        <top/>
        <bottom/>
      </border>
    </dxf>
    <dxf>
      <font>
        <b/>
        <i val="0"/>
        <color auto="1"/>
      </font>
      <fill>
        <patternFill patternType="none">
          <bgColor auto="1"/>
        </patternFill>
      </fill>
      <border>
        <left/>
        <right/>
        <top/>
        <bottom/>
      </border>
    </dxf>
    <dxf>
      <font>
        <b/>
        <i val="0"/>
      </font>
      <fill>
        <patternFill patternType="none">
          <bgColor auto="1"/>
        </patternFill>
      </fill>
      <border>
        <left/>
        <right/>
        <top/>
        <bottom/>
      </border>
    </dxf>
    <dxf>
      <font>
        <b/>
        <i val="0"/>
        <color theme="0"/>
      </font>
      <fill>
        <patternFill>
          <bgColor rgb="FF0000FF"/>
        </patternFill>
      </fill>
      <border>
        <bottom style="thin">
          <color auto="1"/>
        </bottom>
      </border>
    </dxf>
    <dxf>
      <font>
        <b/>
        <i val="0"/>
        <color auto="1"/>
      </font>
      <fill>
        <patternFill patternType="none">
          <bgColor auto="1"/>
        </patternFill>
      </fill>
      <border>
        <left/>
        <right/>
        <top/>
        <bottom/>
      </border>
    </dxf>
    <dxf>
      <font>
        <b/>
        <i val="0"/>
        <color auto="1"/>
      </font>
      <fill>
        <patternFill patternType="none">
          <bgColor auto="1"/>
        </patternFill>
      </fill>
      <border>
        <left/>
        <right/>
        <top/>
        <bottom/>
      </border>
    </dxf>
    <dxf>
      <font>
        <b/>
        <i val="0"/>
        <color auto="1"/>
      </font>
      <fill>
        <patternFill patternType="none">
          <bgColor auto="1"/>
        </patternFill>
      </fill>
      <border>
        <left/>
        <right/>
        <top/>
        <bottom/>
      </border>
    </dxf>
    <dxf>
      <font>
        <b/>
        <i val="0"/>
        <color auto="1"/>
      </font>
      <fill>
        <patternFill patternType="none">
          <bgColor auto="1"/>
        </patternFill>
      </fill>
      <border>
        <left/>
        <right/>
        <top/>
        <bottom/>
      </border>
    </dxf>
    <dxf>
      <font>
        <b/>
        <i val="0"/>
        <color theme="0"/>
      </font>
      <fill>
        <patternFill>
          <bgColor rgb="FF0000FF"/>
        </patternFill>
      </fill>
      <border>
        <bottom style="thin">
          <color auto="1"/>
        </bottom>
      </border>
    </dxf>
    <dxf>
      <font>
        <b/>
        <i val="0"/>
        <color auto="1"/>
      </font>
      <fill>
        <patternFill patternType="none">
          <bgColor auto="1"/>
        </patternFill>
      </fill>
      <border>
        <left/>
        <right/>
        <top/>
        <bottom/>
      </border>
    </dxf>
    <dxf>
      <font>
        <b/>
        <i val="0"/>
        <color auto="1"/>
      </font>
      <fill>
        <patternFill patternType="none">
          <bgColor auto="1"/>
        </patternFill>
      </fill>
      <border>
        <left/>
        <right/>
        <top/>
        <bottom/>
      </border>
    </dxf>
    <dxf>
      <font>
        <b/>
        <i val="0"/>
        <color auto="1"/>
      </font>
      <fill>
        <patternFill patternType="none">
          <bgColor auto="1"/>
        </patternFill>
      </fill>
      <border>
        <left/>
        <right/>
        <top/>
        <bottom/>
      </border>
    </dxf>
    <dxf>
      <font>
        <b/>
        <i val="0"/>
      </font>
      <fill>
        <patternFill patternType="none">
          <bgColor auto="1"/>
        </patternFill>
      </fill>
      <border>
        <left/>
        <right/>
        <top/>
        <bottom/>
      </border>
    </dxf>
    <dxf>
      <font>
        <b/>
        <i val="0"/>
        <color theme="0"/>
      </font>
      <fill>
        <patternFill>
          <bgColor rgb="FF0000FF"/>
        </patternFill>
      </fill>
      <border>
        <bottom style="thin">
          <color auto="1"/>
        </bottom>
      </border>
    </dxf>
    <dxf>
      <font>
        <b/>
        <i val="0"/>
        <color auto="1"/>
      </font>
      <fill>
        <patternFill patternType="none">
          <bgColor auto="1"/>
        </patternFill>
      </fill>
      <border>
        <left/>
        <right/>
        <top/>
        <bottom/>
      </border>
    </dxf>
    <dxf>
      <font>
        <b/>
        <i val="0"/>
        <color auto="1"/>
      </font>
      <fill>
        <patternFill patternType="none">
          <bgColor auto="1"/>
        </patternFill>
      </fill>
      <border>
        <left/>
        <right/>
        <top/>
        <bottom/>
      </border>
    </dxf>
    <dxf>
      <font>
        <b/>
        <i val="0"/>
        <color auto="1"/>
      </font>
      <fill>
        <patternFill patternType="none">
          <bgColor auto="1"/>
        </patternFill>
      </fill>
      <border>
        <left/>
        <right/>
        <top/>
        <bottom/>
      </border>
    </dxf>
    <dxf>
      <font>
        <b/>
        <i val="0"/>
        <color auto="1"/>
      </font>
      <fill>
        <patternFill patternType="none">
          <bgColor auto="1"/>
        </patternFill>
      </fill>
      <border>
        <left/>
        <right/>
        <top/>
        <bottom/>
      </border>
    </dxf>
    <dxf>
      <font>
        <b/>
        <i val="0"/>
        <color theme="0"/>
      </font>
      <fill>
        <patternFill>
          <bgColor rgb="FF0000FF"/>
        </patternFill>
      </fill>
      <border>
        <bottom style="thin">
          <color auto="1"/>
        </bottom>
      </border>
    </dxf>
    <dxf>
      <font>
        <b/>
        <i val="0"/>
        <color auto="1"/>
      </font>
      <fill>
        <patternFill patternType="none">
          <bgColor auto="1"/>
        </patternFill>
      </fill>
      <border>
        <left/>
        <right/>
        <top/>
        <bottom/>
      </border>
    </dxf>
    <dxf>
      <font>
        <b/>
        <i val="0"/>
        <color auto="1"/>
      </font>
      <fill>
        <patternFill patternType="none">
          <bgColor auto="1"/>
        </patternFill>
      </fill>
      <border>
        <left/>
        <right/>
        <top/>
        <bottom/>
      </border>
    </dxf>
    <dxf>
      <font>
        <b/>
        <i val="0"/>
        <color auto="1"/>
      </font>
      <fill>
        <patternFill patternType="none">
          <bgColor auto="1"/>
        </patternFill>
      </fill>
      <border>
        <left/>
        <right/>
        <top/>
        <bottom/>
      </border>
    </dxf>
    <dxf>
      <font>
        <b/>
        <i val="0"/>
      </font>
      <fill>
        <patternFill patternType="none">
          <bgColor auto="1"/>
        </patternFill>
      </fill>
      <border>
        <left/>
        <right/>
        <top/>
        <bottom/>
      </border>
    </dxf>
    <dxf>
      <font>
        <b/>
        <i val="0"/>
        <color theme="0"/>
      </font>
      <fill>
        <patternFill>
          <bgColor rgb="FF0000FF"/>
        </patternFill>
      </fill>
      <border>
        <bottom style="thin">
          <color auto="1"/>
        </bottom>
      </border>
    </dxf>
    <dxf>
      <font>
        <b/>
        <i val="0"/>
        <color auto="1"/>
      </font>
      <fill>
        <patternFill patternType="none">
          <bgColor auto="1"/>
        </patternFill>
      </fill>
      <border>
        <left/>
        <right/>
        <top/>
        <bottom/>
      </border>
    </dxf>
    <dxf>
      <font>
        <b/>
        <i val="0"/>
        <color auto="1"/>
      </font>
      <fill>
        <patternFill patternType="none">
          <bgColor auto="1"/>
        </patternFill>
      </fill>
      <border>
        <left/>
        <right/>
        <top/>
        <bottom/>
      </border>
    </dxf>
    <dxf>
      <font>
        <b/>
        <i val="0"/>
        <color auto="1"/>
      </font>
      <fill>
        <patternFill patternType="none">
          <bgColor auto="1"/>
        </patternFill>
      </fill>
      <border>
        <left/>
        <right/>
        <top/>
        <bottom/>
      </border>
    </dxf>
    <dxf>
      <font>
        <b/>
        <i val="0"/>
        <color auto="1"/>
      </font>
      <fill>
        <patternFill patternType="none">
          <bgColor auto="1"/>
        </patternFill>
      </fill>
      <border>
        <left/>
        <right/>
        <top/>
        <bottom/>
      </border>
    </dxf>
    <dxf>
      <font>
        <b/>
        <i val="0"/>
        <color theme="0"/>
      </font>
      <fill>
        <patternFill>
          <bgColor rgb="FF0000FF"/>
        </patternFill>
      </fill>
      <border>
        <bottom style="thin">
          <color auto="1"/>
        </bottom>
      </border>
    </dxf>
    <dxf>
      <font>
        <b/>
        <i val="0"/>
        <color auto="1"/>
      </font>
      <fill>
        <patternFill patternType="none">
          <bgColor auto="1"/>
        </patternFill>
      </fill>
      <border>
        <left/>
        <right/>
        <top/>
        <bottom/>
      </border>
    </dxf>
    <dxf>
      <font>
        <b/>
        <i val="0"/>
        <color auto="1"/>
      </font>
      <fill>
        <patternFill patternType="none">
          <bgColor auto="1"/>
        </patternFill>
      </fill>
      <border>
        <left/>
        <right/>
        <top/>
        <bottom/>
      </border>
    </dxf>
    <dxf>
      <font>
        <b/>
        <i val="0"/>
        <color auto="1"/>
      </font>
      <fill>
        <patternFill patternType="none">
          <bgColor auto="1"/>
        </patternFill>
      </fill>
      <border>
        <left/>
        <right/>
        <top/>
        <bottom/>
      </border>
    </dxf>
    <dxf>
      <font>
        <b/>
        <i val="0"/>
      </font>
      <fill>
        <patternFill patternType="none">
          <bgColor auto="1"/>
        </patternFill>
      </fill>
      <border>
        <left/>
        <right/>
        <top/>
        <bottom/>
      </border>
    </dxf>
    <dxf>
      <font>
        <b/>
        <i val="0"/>
        <color theme="0"/>
      </font>
      <fill>
        <patternFill>
          <bgColor rgb="FF0000FF"/>
        </patternFill>
      </fill>
      <border>
        <bottom style="thin">
          <color auto="1"/>
        </bottom>
      </border>
    </dxf>
    <dxf>
      <font>
        <b/>
        <i val="0"/>
        <color auto="1"/>
      </font>
      <fill>
        <patternFill patternType="none">
          <bgColor auto="1"/>
        </patternFill>
      </fill>
      <border>
        <left/>
        <right/>
        <top/>
        <bottom/>
      </border>
    </dxf>
    <dxf>
      <font>
        <b/>
        <i val="0"/>
        <color auto="1"/>
      </font>
      <fill>
        <patternFill patternType="none">
          <bgColor auto="1"/>
        </patternFill>
      </fill>
      <border>
        <left/>
        <right/>
        <top/>
        <bottom/>
      </border>
    </dxf>
    <dxf>
      <font>
        <b/>
        <i val="0"/>
        <color auto="1"/>
      </font>
      <fill>
        <patternFill patternType="none">
          <bgColor auto="1"/>
        </patternFill>
      </fill>
      <border>
        <left/>
        <right/>
        <top/>
        <bottom/>
      </border>
    </dxf>
    <dxf>
      <font>
        <b/>
        <i val="0"/>
        <color auto="1"/>
      </font>
      <fill>
        <patternFill patternType="none">
          <bgColor auto="1"/>
        </patternFill>
      </fill>
      <border>
        <left/>
        <right/>
        <top/>
        <bottom/>
      </border>
    </dxf>
    <dxf>
      <font>
        <b/>
        <i val="0"/>
        <color theme="0"/>
      </font>
      <fill>
        <patternFill>
          <bgColor rgb="FF0000FF"/>
        </patternFill>
      </fill>
      <border>
        <bottom style="thin">
          <color auto="1"/>
        </bottom>
      </border>
    </dxf>
    <dxf>
      <font>
        <b/>
        <i val="0"/>
        <color auto="1"/>
      </font>
      <fill>
        <patternFill patternType="none">
          <bgColor auto="1"/>
        </patternFill>
      </fill>
      <border>
        <left/>
        <right/>
        <top/>
        <bottom/>
      </border>
    </dxf>
    <dxf>
      <font>
        <b/>
        <i val="0"/>
        <color auto="1"/>
      </font>
      <fill>
        <patternFill patternType="none">
          <bgColor auto="1"/>
        </patternFill>
      </fill>
      <border>
        <left/>
        <right/>
        <top/>
        <bottom/>
      </border>
    </dxf>
    <dxf>
      <font>
        <b/>
        <i val="0"/>
        <color auto="1"/>
      </font>
      <fill>
        <patternFill patternType="none">
          <bgColor auto="1"/>
        </patternFill>
      </fill>
      <border>
        <left/>
        <right/>
        <top/>
        <bottom/>
      </border>
    </dxf>
    <dxf>
      <font>
        <b/>
        <i val="0"/>
      </font>
      <fill>
        <patternFill patternType="none">
          <bgColor auto="1"/>
        </patternFill>
      </fill>
      <border>
        <left/>
        <right/>
        <top/>
        <bottom/>
      </border>
    </dxf>
    <dxf>
      <font>
        <b/>
        <i val="0"/>
        <color theme="0"/>
      </font>
      <fill>
        <patternFill>
          <bgColor rgb="FF0000FF"/>
        </patternFill>
      </fill>
      <border>
        <bottom style="thin">
          <color auto="1"/>
        </bottom>
      </border>
    </dxf>
    <dxf>
      <font>
        <b/>
        <i val="0"/>
        <color auto="1"/>
      </font>
      <fill>
        <patternFill patternType="none">
          <bgColor auto="1"/>
        </patternFill>
      </fill>
      <border>
        <left/>
        <right/>
        <top/>
        <bottom/>
      </border>
    </dxf>
    <dxf>
      <font>
        <b/>
        <i val="0"/>
        <color auto="1"/>
      </font>
      <fill>
        <patternFill patternType="none">
          <bgColor auto="1"/>
        </patternFill>
      </fill>
      <border>
        <left/>
        <right/>
        <top/>
        <bottom/>
      </border>
    </dxf>
    <dxf>
      <font>
        <b/>
        <i val="0"/>
        <color auto="1"/>
      </font>
      <fill>
        <patternFill patternType="none">
          <bgColor auto="1"/>
        </patternFill>
      </fill>
      <border>
        <left/>
        <right/>
        <top/>
        <bottom/>
      </border>
    </dxf>
    <dxf>
      <font>
        <b/>
        <i val="0"/>
        <color auto="1"/>
      </font>
      <fill>
        <patternFill patternType="none">
          <bgColor auto="1"/>
        </patternFill>
      </fill>
      <border>
        <left/>
        <right/>
        <top/>
        <bottom/>
      </border>
    </dxf>
    <dxf>
      <font>
        <b/>
        <i val="0"/>
        <color theme="0"/>
      </font>
      <fill>
        <patternFill>
          <bgColor rgb="FF0000FF"/>
        </patternFill>
      </fill>
      <border>
        <bottom style="thin">
          <color auto="1"/>
        </bottom>
      </border>
    </dxf>
    <dxf>
      <font>
        <b/>
        <i val="0"/>
        <color auto="1"/>
      </font>
      <fill>
        <patternFill patternType="none">
          <bgColor auto="1"/>
        </patternFill>
      </fill>
      <border>
        <left/>
        <right/>
        <top/>
        <bottom/>
      </border>
    </dxf>
    <dxf>
      <font>
        <b/>
        <i val="0"/>
        <color auto="1"/>
      </font>
      <fill>
        <patternFill patternType="none">
          <bgColor auto="1"/>
        </patternFill>
      </fill>
      <border>
        <left/>
        <right/>
        <top/>
        <bottom/>
      </border>
    </dxf>
    <dxf>
      <font>
        <b/>
        <i val="0"/>
        <color auto="1"/>
      </font>
      <fill>
        <patternFill patternType="none">
          <bgColor auto="1"/>
        </patternFill>
      </fill>
      <border>
        <left/>
        <right/>
        <top/>
        <bottom/>
      </border>
    </dxf>
    <dxf>
      <font>
        <b/>
        <i val="0"/>
      </font>
      <fill>
        <patternFill patternType="none">
          <bgColor auto="1"/>
        </patternFill>
      </fill>
      <border>
        <left/>
        <right/>
        <top/>
        <bottom/>
      </border>
    </dxf>
    <dxf>
      <font>
        <b/>
        <i val="0"/>
        <color theme="0"/>
      </font>
      <fill>
        <patternFill>
          <bgColor rgb="FF0000FF"/>
        </patternFill>
      </fill>
      <border>
        <bottom style="thin">
          <color auto="1"/>
        </bottom>
      </border>
    </dxf>
    <dxf>
      <font>
        <b/>
        <i val="0"/>
        <color auto="1"/>
      </font>
      <fill>
        <patternFill patternType="none">
          <bgColor auto="1"/>
        </patternFill>
      </fill>
      <border>
        <left/>
        <right/>
        <top/>
        <bottom/>
      </border>
    </dxf>
    <dxf>
      <font>
        <b/>
        <i val="0"/>
        <color auto="1"/>
      </font>
      <fill>
        <patternFill patternType="none">
          <bgColor auto="1"/>
        </patternFill>
      </fill>
      <border>
        <left/>
        <right/>
        <top/>
        <bottom/>
      </border>
    </dxf>
    <dxf>
      <font>
        <b/>
        <i val="0"/>
        <color auto="1"/>
      </font>
      <fill>
        <patternFill patternType="none">
          <bgColor auto="1"/>
        </patternFill>
      </fill>
      <border>
        <left/>
        <right/>
        <top/>
        <bottom/>
      </border>
    </dxf>
    <dxf>
      <font>
        <b/>
        <i val="0"/>
        <color auto="1"/>
      </font>
      <fill>
        <patternFill patternType="none">
          <bgColor auto="1"/>
        </patternFill>
      </fill>
      <border>
        <left/>
        <right/>
        <top/>
        <bottom/>
      </border>
    </dxf>
    <dxf>
      <font>
        <b/>
        <i val="0"/>
        <color theme="0"/>
      </font>
      <fill>
        <patternFill>
          <bgColor rgb="FF0000FF"/>
        </patternFill>
      </fill>
      <border>
        <bottom style="thin">
          <color auto="1"/>
        </bottom>
      </border>
    </dxf>
    <dxf>
      <font>
        <b/>
        <i val="0"/>
        <color auto="1"/>
      </font>
      <fill>
        <patternFill patternType="none">
          <bgColor auto="1"/>
        </patternFill>
      </fill>
      <border>
        <left/>
        <right/>
        <top/>
        <bottom/>
      </border>
    </dxf>
    <dxf>
      <font>
        <b/>
        <i val="0"/>
        <color auto="1"/>
      </font>
      <fill>
        <patternFill patternType="none">
          <bgColor auto="1"/>
        </patternFill>
      </fill>
      <border>
        <left/>
        <right/>
        <top/>
        <bottom/>
      </border>
    </dxf>
    <dxf>
      <font>
        <b/>
        <i val="0"/>
        <color auto="1"/>
      </font>
      <fill>
        <patternFill patternType="none">
          <bgColor auto="1"/>
        </patternFill>
      </fill>
      <border>
        <left/>
        <right/>
        <top/>
        <bottom/>
      </border>
    </dxf>
    <dxf>
      <font>
        <b/>
        <i val="0"/>
      </font>
      <fill>
        <patternFill patternType="none">
          <bgColor auto="1"/>
        </patternFill>
      </fill>
      <border>
        <left/>
        <right/>
        <top/>
        <bottom/>
      </border>
    </dxf>
    <dxf>
      <font>
        <b/>
        <i val="0"/>
        <color theme="0"/>
      </font>
      <fill>
        <patternFill>
          <bgColor rgb="FF0000FF"/>
        </patternFill>
      </fill>
      <border>
        <bottom style="thin">
          <color auto="1"/>
        </bottom>
      </border>
    </dxf>
    <dxf>
      <font>
        <b/>
        <i val="0"/>
        <color auto="1"/>
      </font>
      <fill>
        <patternFill patternType="none">
          <bgColor auto="1"/>
        </patternFill>
      </fill>
      <border>
        <left/>
        <right/>
        <top/>
        <bottom/>
      </border>
    </dxf>
    <dxf>
      <font>
        <b/>
        <i val="0"/>
        <color auto="1"/>
      </font>
      <fill>
        <patternFill patternType="none">
          <bgColor auto="1"/>
        </patternFill>
      </fill>
      <border>
        <left/>
        <right/>
        <top/>
        <bottom/>
      </border>
    </dxf>
    <dxf>
      <font>
        <b/>
        <i val="0"/>
        <color auto="1"/>
      </font>
      <fill>
        <patternFill patternType="none">
          <bgColor auto="1"/>
        </patternFill>
      </fill>
      <border>
        <left/>
        <right/>
        <top/>
        <bottom/>
      </border>
    </dxf>
    <dxf>
      <font>
        <b/>
        <i val="0"/>
        <color auto="1"/>
      </font>
      <fill>
        <patternFill patternType="none">
          <bgColor auto="1"/>
        </patternFill>
      </fill>
      <border>
        <left/>
        <right/>
        <top/>
        <bottom/>
      </border>
    </dxf>
    <dxf>
      <font>
        <b/>
        <i val="0"/>
        <color theme="0"/>
      </font>
      <fill>
        <patternFill>
          <bgColor rgb="FF0000FF"/>
        </patternFill>
      </fill>
      <border>
        <bottom style="thin">
          <color auto="1"/>
        </bottom>
      </border>
    </dxf>
    <dxf>
      <font>
        <b/>
        <i val="0"/>
        <color auto="1"/>
      </font>
      <fill>
        <patternFill patternType="none">
          <bgColor auto="1"/>
        </patternFill>
      </fill>
      <border>
        <left/>
        <right/>
        <top/>
        <bottom/>
      </border>
    </dxf>
    <dxf>
      <font>
        <b/>
        <i val="0"/>
        <color auto="1"/>
      </font>
      <fill>
        <patternFill patternType="none">
          <bgColor auto="1"/>
        </patternFill>
      </fill>
      <border>
        <left/>
        <right/>
        <top/>
        <bottom/>
      </border>
    </dxf>
    <dxf>
      <font>
        <b/>
        <i val="0"/>
        <color auto="1"/>
      </font>
      <fill>
        <patternFill patternType="none">
          <bgColor auto="1"/>
        </patternFill>
      </fill>
      <border>
        <left/>
        <right/>
        <top/>
        <bottom/>
      </border>
    </dxf>
    <dxf>
      <font>
        <b/>
        <i val="0"/>
      </font>
      <fill>
        <patternFill patternType="none">
          <bgColor auto="1"/>
        </patternFill>
      </fill>
      <border>
        <left/>
        <right/>
        <top/>
        <bottom/>
      </border>
    </dxf>
    <dxf>
      <font>
        <b/>
        <i val="0"/>
        <color theme="0"/>
      </font>
      <fill>
        <patternFill>
          <bgColor rgb="FF0000FF"/>
        </patternFill>
      </fill>
      <border>
        <bottom style="thin">
          <color auto="1"/>
        </bottom>
      </border>
    </dxf>
    <dxf>
      <font>
        <b/>
        <i val="0"/>
        <color auto="1"/>
      </font>
      <fill>
        <patternFill patternType="none">
          <bgColor auto="1"/>
        </patternFill>
      </fill>
      <border>
        <left/>
        <right/>
        <top/>
        <bottom/>
      </border>
    </dxf>
    <dxf>
      <font>
        <b/>
        <i val="0"/>
        <color auto="1"/>
      </font>
      <fill>
        <patternFill patternType="none">
          <bgColor auto="1"/>
        </patternFill>
      </fill>
      <border>
        <left/>
        <right/>
        <top/>
        <bottom/>
      </border>
    </dxf>
    <dxf>
      <font>
        <b/>
        <i val="0"/>
        <color auto="1"/>
      </font>
      <fill>
        <patternFill patternType="none">
          <bgColor auto="1"/>
        </patternFill>
      </fill>
      <border>
        <left/>
        <right/>
        <top/>
        <bottom/>
      </border>
    </dxf>
    <dxf>
      <font>
        <b/>
        <i val="0"/>
        <color auto="1"/>
      </font>
      <fill>
        <patternFill patternType="none">
          <bgColor auto="1"/>
        </patternFill>
      </fill>
      <border>
        <left/>
        <right/>
        <top/>
        <bottom/>
      </border>
    </dxf>
    <dxf>
      <font>
        <b/>
        <i val="0"/>
        <color theme="0"/>
      </font>
      <fill>
        <patternFill>
          <bgColor rgb="FF0000FF"/>
        </patternFill>
      </fill>
      <border>
        <bottom style="thin">
          <color auto="1"/>
        </bottom>
      </border>
    </dxf>
    <dxf>
      <font>
        <b/>
        <i val="0"/>
        <color auto="1"/>
      </font>
      <fill>
        <patternFill patternType="none">
          <bgColor auto="1"/>
        </patternFill>
      </fill>
      <border>
        <left/>
        <right/>
        <top/>
        <bottom/>
      </border>
    </dxf>
    <dxf>
      <font>
        <b/>
        <i val="0"/>
        <color auto="1"/>
      </font>
      <fill>
        <patternFill patternType="none">
          <bgColor auto="1"/>
        </patternFill>
      </fill>
      <border>
        <left/>
        <right/>
        <top/>
        <bottom/>
      </border>
    </dxf>
    <dxf>
      <font>
        <b/>
        <i val="0"/>
        <color auto="1"/>
      </font>
      <fill>
        <patternFill patternType="none">
          <bgColor auto="1"/>
        </patternFill>
      </fill>
      <border>
        <left/>
        <right/>
        <top/>
        <bottom/>
      </border>
    </dxf>
    <dxf>
      <font>
        <b/>
        <i val="0"/>
      </font>
      <fill>
        <patternFill patternType="none">
          <bgColor auto="1"/>
        </patternFill>
      </fill>
      <border>
        <left/>
        <right/>
        <top/>
        <bottom/>
      </border>
    </dxf>
    <dxf>
      <font>
        <b/>
        <i val="0"/>
        <color theme="0"/>
      </font>
      <fill>
        <patternFill>
          <bgColor rgb="FF0000FF"/>
        </patternFill>
      </fill>
      <border>
        <bottom style="thin">
          <color auto="1"/>
        </bottom>
      </border>
    </dxf>
    <dxf>
      <font>
        <b/>
        <i val="0"/>
        <color auto="1"/>
      </font>
      <fill>
        <patternFill patternType="none">
          <bgColor auto="1"/>
        </patternFill>
      </fill>
      <border>
        <left/>
        <right/>
        <top/>
        <bottom/>
      </border>
    </dxf>
    <dxf>
      <font>
        <b/>
        <i val="0"/>
        <color auto="1"/>
      </font>
      <fill>
        <patternFill patternType="none">
          <bgColor auto="1"/>
        </patternFill>
      </fill>
      <border>
        <left/>
        <right/>
        <top/>
        <bottom/>
      </border>
    </dxf>
    <dxf>
      <font>
        <b/>
        <i val="0"/>
        <color theme="0"/>
      </font>
      <fill>
        <patternFill>
          <bgColor rgb="FF0000FF"/>
        </patternFill>
      </fill>
      <border>
        <bottom style="thin">
          <color auto="1"/>
        </bottom>
      </border>
    </dxf>
    <dxf>
      <font>
        <b/>
        <i val="0"/>
        <color auto="1"/>
      </font>
      <fill>
        <patternFill patternType="none">
          <bgColor auto="1"/>
        </patternFill>
      </fill>
      <border>
        <left/>
        <right/>
        <top/>
        <bottom/>
      </border>
    </dxf>
    <dxf>
      <font>
        <b/>
        <i val="0"/>
        <color auto="1"/>
      </font>
      <fill>
        <patternFill patternType="none">
          <bgColor auto="1"/>
        </patternFill>
      </fill>
      <border>
        <left/>
        <right/>
        <top/>
        <bottom/>
      </border>
    </dxf>
    <dxf>
      <font>
        <b/>
        <i val="0"/>
        <color auto="1"/>
      </font>
      <fill>
        <patternFill patternType="none">
          <bgColor auto="1"/>
        </patternFill>
      </fill>
      <border>
        <left/>
        <right/>
        <top/>
        <bottom/>
      </border>
    </dxf>
    <dxf>
      <font>
        <b/>
        <i val="0"/>
        <color auto="1"/>
      </font>
      <fill>
        <patternFill patternType="none">
          <bgColor auto="1"/>
        </patternFill>
      </fill>
      <border>
        <left/>
        <right/>
        <top/>
        <bottom/>
      </border>
    </dxf>
    <dxf>
      <font>
        <b/>
        <i val="0"/>
      </font>
      <fill>
        <patternFill patternType="none">
          <bgColor auto="1"/>
        </patternFill>
      </fill>
      <border>
        <left/>
        <right/>
        <top/>
        <bottom/>
      </border>
    </dxf>
    <dxf>
      <font>
        <b/>
        <i val="0"/>
        <color theme="0"/>
      </font>
      <fill>
        <patternFill>
          <bgColor rgb="FF0000FF"/>
        </patternFill>
      </fill>
      <border>
        <bottom style="thin">
          <color auto="1"/>
        </bottom>
      </border>
    </dxf>
    <dxf>
      <font>
        <b/>
        <i val="0"/>
        <color auto="1"/>
      </font>
      <fill>
        <patternFill patternType="none">
          <bgColor auto="1"/>
        </patternFill>
      </fill>
      <border>
        <left/>
        <right/>
        <top/>
        <bottom/>
      </border>
    </dxf>
    <dxf>
      <font>
        <b/>
        <i val="0"/>
      </font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b/>
        <i val="0"/>
        <color theme="0"/>
      </font>
      <fill>
        <patternFill>
          <bgColor rgb="FF0000FF"/>
        </patternFill>
      </fill>
      <border>
        <bottom style="thin">
          <color auto="1"/>
        </bottom>
      </border>
    </dxf>
    <dxf>
      <font>
        <b/>
        <i val="0"/>
        <color theme="0"/>
      </font>
      <fill>
        <patternFill>
          <bgColor rgb="FF0000FF"/>
        </patternFill>
      </fill>
      <border>
        <bottom style="thin">
          <color auto="1"/>
        </bottom>
      </border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2"/>
      </font>
    </dxf>
    <dxf>
      <font>
        <b/>
        <i val="0"/>
        <color theme="0"/>
      </font>
      <fill>
        <patternFill>
          <bgColor rgb="FF0000FF"/>
        </patternFill>
      </fill>
      <border>
        <bottom style="thin">
          <color auto="1"/>
        </bottom>
      </border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2"/>
      </font>
    </dxf>
    <dxf>
      <font>
        <color theme="0"/>
      </font>
    </dxf>
    <dxf>
      <font>
        <b/>
        <i val="0"/>
        <color theme="0"/>
      </font>
      <fill>
        <patternFill>
          <bgColor rgb="FF0000FF"/>
        </patternFill>
      </fill>
      <border>
        <bottom style="thin">
          <color auto="1"/>
        </bottom>
      </border>
    </dxf>
  </dxfs>
  <tableStyles count="0" defaultTableStyle="TableStyleMedium9" defaultPivotStyle="PivotStyleLight16"/>
  <colors>
    <mruColors>
      <color rgb="FF0000FF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8" Type="http://schemas.openxmlformats.org/officeDocument/2006/relationships/image" Target="../media/image9.png"/><Relationship Id="rId13" Type="http://schemas.openxmlformats.org/officeDocument/2006/relationships/image" Target="../media/image14.png"/><Relationship Id="rId3" Type="http://schemas.openxmlformats.org/officeDocument/2006/relationships/image" Target="../media/image4.png"/><Relationship Id="rId7" Type="http://schemas.openxmlformats.org/officeDocument/2006/relationships/image" Target="../media/image8.png"/><Relationship Id="rId12" Type="http://schemas.openxmlformats.org/officeDocument/2006/relationships/image" Target="../media/image13.png"/><Relationship Id="rId2" Type="http://schemas.openxmlformats.org/officeDocument/2006/relationships/image" Target="../media/image3.png"/><Relationship Id="rId1" Type="http://schemas.openxmlformats.org/officeDocument/2006/relationships/image" Target="../media/image2.png"/><Relationship Id="rId6" Type="http://schemas.openxmlformats.org/officeDocument/2006/relationships/image" Target="../media/image7.png"/><Relationship Id="rId11" Type="http://schemas.openxmlformats.org/officeDocument/2006/relationships/image" Target="../media/image12.png"/><Relationship Id="rId5" Type="http://schemas.openxmlformats.org/officeDocument/2006/relationships/image" Target="../media/image6.png"/><Relationship Id="rId10" Type="http://schemas.openxmlformats.org/officeDocument/2006/relationships/image" Target="../media/image11.png"/><Relationship Id="rId4" Type="http://schemas.openxmlformats.org/officeDocument/2006/relationships/image" Target="../media/image5.png"/><Relationship Id="rId9" Type="http://schemas.openxmlformats.org/officeDocument/2006/relationships/image" Target="../media/image10.png"/></Relationships>
</file>

<file path=xl/charts/_rels/chart2.xml.rels><?xml version="1.0" encoding="UTF-8" standalone="yes"?>
<Relationships xmlns="http://schemas.openxmlformats.org/package/2006/relationships"><Relationship Id="rId8" Type="http://schemas.openxmlformats.org/officeDocument/2006/relationships/image" Target="../media/image9.png"/><Relationship Id="rId13" Type="http://schemas.openxmlformats.org/officeDocument/2006/relationships/image" Target="../media/image15.png"/><Relationship Id="rId3" Type="http://schemas.openxmlformats.org/officeDocument/2006/relationships/image" Target="../media/image4.png"/><Relationship Id="rId7" Type="http://schemas.openxmlformats.org/officeDocument/2006/relationships/image" Target="../media/image8.png"/><Relationship Id="rId12" Type="http://schemas.openxmlformats.org/officeDocument/2006/relationships/image" Target="../media/image13.png"/><Relationship Id="rId2" Type="http://schemas.openxmlformats.org/officeDocument/2006/relationships/image" Target="../media/image3.png"/><Relationship Id="rId1" Type="http://schemas.openxmlformats.org/officeDocument/2006/relationships/image" Target="../media/image2.png"/><Relationship Id="rId6" Type="http://schemas.openxmlformats.org/officeDocument/2006/relationships/image" Target="../media/image7.png"/><Relationship Id="rId11" Type="http://schemas.openxmlformats.org/officeDocument/2006/relationships/image" Target="../media/image12.png"/><Relationship Id="rId5" Type="http://schemas.openxmlformats.org/officeDocument/2006/relationships/image" Target="../media/image6.png"/><Relationship Id="rId10" Type="http://schemas.openxmlformats.org/officeDocument/2006/relationships/image" Target="../media/image11.png"/><Relationship Id="rId4" Type="http://schemas.openxmlformats.org/officeDocument/2006/relationships/image" Target="../media/image5.png"/><Relationship Id="rId9" Type="http://schemas.openxmlformats.org/officeDocument/2006/relationships/image" Target="../media/image10.png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>
                <a:solidFill>
                  <a:srgbClr val="0000FF"/>
                </a:solidFill>
              </a:defRPr>
            </a:pPr>
            <a:r>
              <a:rPr lang="en-US" sz="1200">
                <a:solidFill>
                  <a:srgbClr val="0000FF"/>
                </a:solidFill>
              </a:rPr>
              <a:t>Top 10 Riders</a:t>
            </a:r>
          </a:p>
        </c:rich>
      </c:tx>
      <c:layout>
        <c:manualLayout>
          <c:xMode val="edge"/>
          <c:yMode val="edge"/>
          <c:x val="9.2289757327023436E-3"/>
          <c:y val="2.4739572172929221E-2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0.17729920583157796"/>
          <c:y val="0.12395343817717273"/>
          <c:w val="0.78492576725190422"/>
          <c:h val="0.82161950304238296"/>
        </c:manualLayout>
      </c:layout>
      <c:barChart>
        <c:barDir val="bar"/>
        <c:grouping val="stacked"/>
        <c:varyColors val="0"/>
        <c:ser>
          <c:idx val="0"/>
          <c:order val="0"/>
          <c:tx>
            <c:strRef>
              <c:f>'Dummy Dashboard'!$C$3</c:f>
              <c:strCache>
                <c:ptCount val="1"/>
                <c:pt idx="0">
                  <c:v>Avintia Blusens</c:v>
                </c:pt>
              </c:strCache>
            </c:strRef>
          </c:tx>
          <c:invertIfNegative val="0"/>
          <c:cat>
            <c:strRef>
              <c:f>'Dummy Dashboard'!$B$4:$B$13</c:f>
              <c:strCache>
                <c:ptCount val="10"/>
                <c:pt idx="0">
                  <c:v>H Aoyama - 0</c:v>
                </c:pt>
                <c:pt idx="1">
                  <c:v>H Barbera - 0</c:v>
                </c:pt>
                <c:pt idx="2">
                  <c:v>D Petrucci - 0</c:v>
                </c:pt>
                <c:pt idx="3">
                  <c:v>L Pesek - 0</c:v>
                </c:pt>
                <c:pt idx="4">
                  <c:v>K Abraham - 0</c:v>
                </c:pt>
                <c:pt idx="5">
                  <c:v>A Dovizioso - 0</c:v>
                </c:pt>
                <c:pt idx="6">
                  <c:v>N Hayden - 0</c:v>
                </c:pt>
                <c:pt idx="7">
                  <c:v>A Bautista - 0</c:v>
                </c:pt>
                <c:pt idx="8">
                  <c:v>B Staring - 0</c:v>
                </c:pt>
                <c:pt idx="9">
                  <c:v>S Bradl - 0</c:v>
                </c:pt>
              </c:strCache>
            </c:strRef>
          </c:cat>
          <c:val>
            <c:numRef>
              <c:f>'Dummy Dashboard'!$C$4:$C$13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</c:ser>
        <c:ser>
          <c:idx val="1"/>
          <c:order val="1"/>
          <c:tx>
            <c:strRef>
              <c:f>'Dummy Dashboard'!$D$3</c:f>
              <c:strCache>
                <c:ptCount val="1"/>
                <c:pt idx="0">
                  <c:v>Came IodaRacing Project</c:v>
                </c:pt>
              </c:strCache>
            </c:strRef>
          </c:tx>
          <c:invertIfNegative val="0"/>
          <c:cat>
            <c:strRef>
              <c:f>'Dummy Dashboard'!$B$4:$B$13</c:f>
              <c:strCache>
                <c:ptCount val="10"/>
                <c:pt idx="0">
                  <c:v>H Aoyama - 0</c:v>
                </c:pt>
                <c:pt idx="1">
                  <c:v>H Barbera - 0</c:v>
                </c:pt>
                <c:pt idx="2">
                  <c:v>D Petrucci - 0</c:v>
                </c:pt>
                <c:pt idx="3">
                  <c:v>L Pesek - 0</c:v>
                </c:pt>
                <c:pt idx="4">
                  <c:v>K Abraham - 0</c:v>
                </c:pt>
                <c:pt idx="5">
                  <c:v>A Dovizioso - 0</c:v>
                </c:pt>
                <c:pt idx="6">
                  <c:v>N Hayden - 0</c:v>
                </c:pt>
                <c:pt idx="7">
                  <c:v>A Bautista - 0</c:v>
                </c:pt>
                <c:pt idx="8">
                  <c:v>B Staring - 0</c:v>
                </c:pt>
                <c:pt idx="9">
                  <c:v>S Bradl - 0</c:v>
                </c:pt>
              </c:strCache>
            </c:strRef>
          </c:cat>
          <c:val>
            <c:numRef>
              <c:f>'Dummy Dashboard'!$D$4:$D$13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</c:ser>
        <c:ser>
          <c:idx val="2"/>
          <c:order val="2"/>
          <c:tx>
            <c:strRef>
              <c:f>'Dummy Dashboard'!$E$3</c:f>
              <c:strCache>
                <c:ptCount val="1"/>
                <c:pt idx="0">
                  <c:v>Cardion AB Motoracing</c:v>
                </c:pt>
              </c:strCache>
            </c:strRef>
          </c:tx>
          <c:invertIfNegative val="0"/>
          <c:cat>
            <c:strRef>
              <c:f>'Dummy Dashboard'!$B$4:$B$13</c:f>
              <c:strCache>
                <c:ptCount val="10"/>
                <c:pt idx="0">
                  <c:v>H Aoyama - 0</c:v>
                </c:pt>
                <c:pt idx="1">
                  <c:v>H Barbera - 0</c:v>
                </c:pt>
                <c:pt idx="2">
                  <c:v>D Petrucci - 0</c:v>
                </c:pt>
                <c:pt idx="3">
                  <c:v>L Pesek - 0</c:v>
                </c:pt>
                <c:pt idx="4">
                  <c:v>K Abraham - 0</c:v>
                </c:pt>
                <c:pt idx="5">
                  <c:v>A Dovizioso - 0</c:v>
                </c:pt>
                <c:pt idx="6">
                  <c:v>N Hayden - 0</c:v>
                </c:pt>
                <c:pt idx="7">
                  <c:v>A Bautista - 0</c:v>
                </c:pt>
                <c:pt idx="8">
                  <c:v>B Staring - 0</c:v>
                </c:pt>
                <c:pt idx="9">
                  <c:v>S Bradl - 0</c:v>
                </c:pt>
              </c:strCache>
            </c:strRef>
          </c:cat>
          <c:val>
            <c:numRef>
              <c:f>'Dummy Dashboard'!$E$4:$E$13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</c:ser>
        <c:ser>
          <c:idx val="3"/>
          <c:order val="3"/>
          <c:tx>
            <c:strRef>
              <c:f>'Dummy Dashboard'!$F$3</c:f>
              <c:strCache>
                <c:ptCount val="1"/>
                <c:pt idx="0">
                  <c:v>Ducati Team</c:v>
                </c:pt>
              </c:strCache>
            </c:strRef>
          </c:tx>
          <c:invertIfNegative val="0"/>
          <c:cat>
            <c:strRef>
              <c:f>'Dummy Dashboard'!$B$4:$B$13</c:f>
              <c:strCache>
                <c:ptCount val="10"/>
                <c:pt idx="0">
                  <c:v>H Aoyama - 0</c:v>
                </c:pt>
                <c:pt idx="1">
                  <c:v>H Barbera - 0</c:v>
                </c:pt>
                <c:pt idx="2">
                  <c:v>D Petrucci - 0</c:v>
                </c:pt>
                <c:pt idx="3">
                  <c:v>L Pesek - 0</c:v>
                </c:pt>
                <c:pt idx="4">
                  <c:v>K Abraham - 0</c:v>
                </c:pt>
                <c:pt idx="5">
                  <c:v>A Dovizioso - 0</c:v>
                </c:pt>
                <c:pt idx="6">
                  <c:v>N Hayden - 0</c:v>
                </c:pt>
                <c:pt idx="7">
                  <c:v>A Bautista - 0</c:v>
                </c:pt>
                <c:pt idx="8">
                  <c:v>B Staring - 0</c:v>
                </c:pt>
                <c:pt idx="9">
                  <c:v>S Bradl - 0</c:v>
                </c:pt>
              </c:strCache>
            </c:strRef>
          </c:cat>
          <c:val>
            <c:numRef>
              <c:f>'Dummy Dashboard'!$F$4:$F$13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</c:ser>
        <c:ser>
          <c:idx val="4"/>
          <c:order val="4"/>
          <c:tx>
            <c:strRef>
              <c:f>'Dummy Dashboard'!$G$3</c:f>
              <c:strCache>
                <c:ptCount val="1"/>
                <c:pt idx="0">
                  <c:v>Go&amp;Fun Honda Gresini</c:v>
                </c:pt>
              </c:strCache>
            </c:strRef>
          </c:tx>
          <c:invertIfNegative val="0"/>
          <c:cat>
            <c:strRef>
              <c:f>'Dummy Dashboard'!$B$4:$B$13</c:f>
              <c:strCache>
                <c:ptCount val="10"/>
                <c:pt idx="0">
                  <c:v>H Aoyama - 0</c:v>
                </c:pt>
                <c:pt idx="1">
                  <c:v>H Barbera - 0</c:v>
                </c:pt>
                <c:pt idx="2">
                  <c:v>D Petrucci - 0</c:v>
                </c:pt>
                <c:pt idx="3">
                  <c:v>L Pesek - 0</c:v>
                </c:pt>
                <c:pt idx="4">
                  <c:v>K Abraham - 0</c:v>
                </c:pt>
                <c:pt idx="5">
                  <c:v>A Dovizioso - 0</c:v>
                </c:pt>
                <c:pt idx="6">
                  <c:v>N Hayden - 0</c:v>
                </c:pt>
                <c:pt idx="7">
                  <c:v>A Bautista - 0</c:v>
                </c:pt>
                <c:pt idx="8">
                  <c:v>B Staring - 0</c:v>
                </c:pt>
                <c:pt idx="9">
                  <c:v>S Bradl - 0</c:v>
                </c:pt>
              </c:strCache>
            </c:strRef>
          </c:cat>
          <c:val>
            <c:numRef>
              <c:f>'Dummy Dashboard'!$G$4:$G$13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</c:ser>
        <c:ser>
          <c:idx val="5"/>
          <c:order val="5"/>
          <c:tx>
            <c:strRef>
              <c:f>'Dummy Dashboard'!$H$3</c:f>
              <c:strCache>
                <c:ptCount val="1"/>
                <c:pt idx="0">
                  <c:v>LCR Honda MotoGP</c:v>
                </c:pt>
              </c:strCache>
            </c:strRef>
          </c:tx>
          <c:invertIfNegative val="0"/>
          <c:cat>
            <c:strRef>
              <c:f>'Dummy Dashboard'!$B$4:$B$13</c:f>
              <c:strCache>
                <c:ptCount val="10"/>
                <c:pt idx="0">
                  <c:v>H Aoyama - 0</c:v>
                </c:pt>
                <c:pt idx="1">
                  <c:v>H Barbera - 0</c:v>
                </c:pt>
                <c:pt idx="2">
                  <c:v>D Petrucci - 0</c:v>
                </c:pt>
                <c:pt idx="3">
                  <c:v>L Pesek - 0</c:v>
                </c:pt>
                <c:pt idx="4">
                  <c:v>K Abraham - 0</c:v>
                </c:pt>
                <c:pt idx="5">
                  <c:v>A Dovizioso - 0</c:v>
                </c:pt>
                <c:pt idx="6">
                  <c:v>N Hayden - 0</c:v>
                </c:pt>
                <c:pt idx="7">
                  <c:v>A Bautista - 0</c:v>
                </c:pt>
                <c:pt idx="8">
                  <c:v>B Staring - 0</c:v>
                </c:pt>
                <c:pt idx="9">
                  <c:v>S Bradl - 0</c:v>
                </c:pt>
              </c:strCache>
            </c:strRef>
          </c:cat>
          <c:val>
            <c:numRef>
              <c:f>'Dummy Dashboard'!$H$4:$H$13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</c:ser>
        <c:ser>
          <c:idx val="6"/>
          <c:order val="6"/>
          <c:tx>
            <c:strRef>
              <c:f>'Dummy Dashboard'!$I$3</c:f>
              <c:strCache>
                <c:ptCount val="1"/>
                <c:pt idx="0">
                  <c:v>Monster Yamaha Tech 3</c:v>
                </c:pt>
              </c:strCache>
            </c:strRef>
          </c:tx>
          <c:invertIfNegative val="0"/>
          <c:cat>
            <c:strRef>
              <c:f>'Dummy Dashboard'!$B$4:$B$13</c:f>
              <c:strCache>
                <c:ptCount val="10"/>
                <c:pt idx="0">
                  <c:v>H Aoyama - 0</c:v>
                </c:pt>
                <c:pt idx="1">
                  <c:v>H Barbera - 0</c:v>
                </c:pt>
                <c:pt idx="2">
                  <c:v>D Petrucci - 0</c:v>
                </c:pt>
                <c:pt idx="3">
                  <c:v>L Pesek - 0</c:v>
                </c:pt>
                <c:pt idx="4">
                  <c:v>K Abraham - 0</c:v>
                </c:pt>
                <c:pt idx="5">
                  <c:v>A Dovizioso - 0</c:v>
                </c:pt>
                <c:pt idx="6">
                  <c:v>N Hayden - 0</c:v>
                </c:pt>
                <c:pt idx="7">
                  <c:v>A Bautista - 0</c:v>
                </c:pt>
                <c:pt idx="8">
                  <c:v>B Staring - 0</c:v>
                </c:pt>
                <c:pt idx="9">
                  <c:v>S Bradl - 0</c:v>
                </c:pt>
              </c:strCache>
            </c:strRef>
          </c:cat>
          <c:val>
            <c:numRef>
              <c:f>'Dummy Dashboard'!$I$4:$I$13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</c:ser>
        <c:ser>
          <c:idx val="7"/>
          <c:order val="7"/>
          <c:tx>
            <c:strRef>
              <c:f>'Dummy Dashboard'!$J$3</c:f>
              <c:strCache>
                <c:ptCount val="1"/>
                <c:pt idx="0">
                  <c:v>NGM Mobile Forward Racing</c:v>
                </c:pt>
              </c:strCache>
            </c:strRef>
          </c:tx>
          <c:invertIfNegative val="0"/>
          <c:cat>
            <c:strRef>
              <c:f>'Dummy Dashboard'!$B$4:$B$13</c:f>
              <c:strCache>
                <c:ptCount val="10"/>
                <c:pt idx="0">
                  <c:v>H Aoyama - 0</c:v>
                </c:pt>
                <c:pt idx="1">
                  <c:v>H Barbera - 0</c:v>
                </c:pt>
                <c:pt idx="2">
                  <c:v>D Petrucci - 0</c:v>
                </c:pt>
                <c:pt idx="3">
                  <c:v>L Pesek - 0</c:v>
                </c:pt>
                <c:pt idx="4">
                  <c:v>K Abraham - 0</c:v>
                </c:pt>
                <c:pt idx="5">
                  <c:v>A Dovizioso - 0</c:v>
                </c:pt>
                <c:pt idx="6">
                  <c:v>N Hayden - 0</c:v>
                </c:pt>
                <c:pt idx="7">
                  <c:v>A Bautista - 0</c:v>
                </c:pt>
                <c:pt idx="8">
                  <c:v>B Staring - 0</c:v>
                </c:pt>
                <c:pt idx="9">
                  <c:v>S Bradl - 0</c:v>
                </c:pt>
              </c:strCache>
            </c:strRef>
          </c:cat>
          <c:val>
            <c:numRef>
              <c:f>'Dummy Dashboard'!$J$4:$J$13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</c:ser>
        <c:ser>
          <c:idx val="8"/>
          <c:order val="8"/>
          <c:tx>
            <c:strRef>
              <c:f>'Dummy Dashboard'!$K$3</c:f>
              <c:strCache>
                <c:ptCount val="1"/>
                <c:pt idx="0">
                  <c:v>Paul Bird Motorsport</c:v>
                </c:pt>
              </c:strCache>
            </c:strRef>
          </c:tx>
          <c:invertIfNegative val="0"/>
          <c:cat>
            <c:strRef>
              <c:f>'Dummy Dashboard'!$B$4:$B$13</c:f>
              <c:strCache>
                <c:ptCount val="10"/>
                <c:pt idx="0">
                  <c:v>H Aoyama - 0</c:v>
                </c:pt>
                <c:pt idx="1">
                  <c:v>H Barbera - 0</c:v>
                </c:pt>
                <c:pt idx="2">
                  <c:v>D Petrucci - 0</c:v>
                </c:pt>
                <c:pt idx="3">
                  <c:v>L Pesek - 0</c:v>
                </c:pt>
                <c:pt idx="4">
                  <c:v>K Abraham - 0</c:v>
                </c:pt>
                <c:pt idx="5">
                  <c:v>A Dovizioso - 0</c:v>
                </c:pt>
                <c:pt idx="6">
                  <c:v>N Hayden - 0</c:v>
                </c:pt>
                <c:pt idx="7">
                  <c:v>A Bautista - 0</c:v>
                </c:pt>
                <c:pt idx="8">
                  <c:v>B Staring - 0</c:v>
                </c:pt>
                <c:pt idx="9">
                  <c:v>S Bradl - 0</c:v>
                </c:pt>
              </c:strCache>
            </c:strRef>
          </c:cat>
          <c:val>
            <c:numRef>
              <c:f>'Dummy Dashboard'!$K$4:$K$13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</c:ser>
        <c:ser>
          <c:idx val="9"/>
          <c:order val="9"/>
          <c:tx>
            <c:strRef>
              <c:f>'Dummy Dashboard'!$L$3</c:f>
              <c:strCache>
                <c:ptCount val="1"/>
                <c:pt idx="0">
                  <c:v>Power Electronics Aspar</c:v>
                </c:pt>
              </c:strCache>
            </c:strRef>
          </c:tx>
          <c:invertIfNegative val="0"/>
          <c:cat>
            <c:strRef>
              <c:f>'Dummy Dashboard'!$B$4:$B$13</c:f>
              <c:strCache>
                <c:ptCount val="10"/>
                <c:pt idx="0">
                  <c:v>H Aoyama - 0</c:v>
                </c:pt>
                <c:pt idx="1">
                  <c:v>H Barbera - 0</c:v>
                </c:pt>
                <c:pt idx="2">
                  <c:v>D Petrucci - 0</c:v>
                </c:pt>
                <c:pt idx="3">
                  <c:v>L Pesek - 0</c:v>
                </c:pt>
                <c:pt idx="4">
                  <c:v>K Abraham - 0</c:v>
                </c:pt>
                <c:pt idx="5">
                  <c:v>A Dovizioso - 0</c:v>
                </c:pt>
                <c:pt idx="6">
                  <c:v>N Hayden - 0</c:v>
                </c:pt>
                <c:pt idx="7">
                  <c:v>A Bautista - 0</c:v>
                </c:pt>
                <c:pt idx="8">
                  <c:v>B Staring - 0</c:v>
                </c:pt>
                <c:pt idx="9">
                  <c:v>S Bradl - 0</c:v>
                </c:pt>
              </c:strCache>
            </c:strRef>
          </c:cat>
          <c:val>
            <c:numRef>
              <c:f>'Dummy Dashboard'!$L$4:$L$13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</c:ser>
        <c:ser>
          <c:idx val="10"/>
          <c:order val="10"/>
          <c:tx>
            <c:strRef>
              <c:f>'Dummy Dashboard'!$M$3</c:f>
              <c:strCache>
                <c:ptCount val="1"/>
                <c:pt idx="0">
                  <c:v>Pramac Racing Team</c:v>
                </c:pt>
              </c:strCache>
            </c:strRef>
          </c:tx>
          <c:invertIfNegative val="0"/>
          <c:cat>
            <c:strRef>
              <c:f>'Dummy Dashboard'!$B$4:$B$13</c:f>
              <c:strCache>
                <c:ptCount val="10"/>
                <c:pt idx="0">
                  <c:v>H Aoyama - 0</c:v>
                </c:pt>
                <c:pt idx="1">
                  <c:v>H Barbera - 0</c:v>
                </c:pt>
                <c:pt idx="2">
                  <c:v>D Petrucci - 0</c:v>
                </c:pt>
                <c:pt idx="3">
                  <c:v>L Pesek - 0</c:v>
                </c:pt>
                <c:pt idx="4">
                  <c:v>K Abraham - 0</c:v>
                </c:pt>
                <c:pt idx="5">
                  <c:v>A Dovizioso - 0</c:v>
                </c:pt>
                <c:pt idx="6">
                  <c:v>N Hayden - 0</c:v>
                </c:pt>
                <c:pt idx="7">
                  <c:v>A Bautista - 0</c:v>
                </c:pt>
                <c:pt idx="8">
                  <c:v>B Staring - 0</c:v>
                </c:pt>
                <c:pt idx="9">
                  <c:v>S Bradl - 0</c:v>
                </c:pt>
              </c:strCache>
            </c:strRef>
          </c:cat>
          <c:val>
            <c:numRef>
              <c:f>'Dummy Dashboard'!$M$4:$M$13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</c:ser>
        <c:ser>
          <c:idx val="11"/>
          <c:order val="11"/>
          <c:tx>
            <c:strRef>
              <c:f>'Dummy Dashboard'!$N$3</c:f>
              <c:strCache>
                <c:ptCount val="1"/>
                <c:pt idx="0">
                  <c:v>Repsol Honda Team</c:v>
                </c:pt>
              </c:strCache>
            </c:strRef>
          </c:tx>
          <c:invertIfNegative val="0"/>
          <c:cat>
            <c:strRef>
              <c:f>'Dummy Dashboard'!$B$4:$B$13</c:f>
              <c:strCache>
                <c:ptCount val="10"/>
                <c:pt idx="0">
                  <c:v>H Aoyama - 0</c:v>
                </c:pt>
                <c:pt idx="1">
                  <c:v>H Barbera - 0</c:v>
                </c:pt>
                <c:pt idx="2">
                  <c:v>D Petrucci - 0</c:v>
                </c:pt>
                <c:pt idx="3">
                  <c:v>L Pesek - 0</c:v>
                </c:pt>
                <c:pt idx="4">
                  <c:v>K Abraham - 0</c:v>
                </c:pt>
                <c:pt idx="5">
                  <c:v>A Dovizioso - 0</c:v>
                </c:pt>
                <c:pt idx="6">
                  <c:v>N Hayden - 0</c:v>
                </c:pt>
                <c:pt idx="7">
                  <c:v>A Bautista - 0</c:v>
                </c:pt>
                <c:pt idx="8">
                  <c:v>B Staring - 0</c:v>
                </c:pt>
                <c:pt idx="9">
                  <c:v>S Bradl - 0</c:v>
                </c:pt>
              </c:strCache>
            </c:strRef>
          </c:cat>
          <c:val>
            <c:numRef>
              <c:f>'Dummy Dashboard'!$N$4:$N$13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</c:ser>
        <c:ser>
          <c:idx val="12"/>
          <c:order val="12"/>
          <c:tx>
            <c:strRef>
              <c:f>'Dummy Dashboard'!$O$3</c:f>
              <c:strCache>
                <c:ptCount val="1"/>
                <c:pt idx="0">
                  <c:v>Yamaha Factory Racing</c:v>
                </c:pt>
              </c:strCache>
            </c:strRef>
          </c:tx>
          <c:invertIfNegative val="0"/>
          <c:cat>
            <c:strRef>
              <c:f>'Dummy Dashboard'!$B$4:$B$13</c:f>
              <c:strCache>
                <c:ptCount val="10"/>
                <c:pt idx="0">
                  <c:v>H Aoyama - 0</c:v>
                </c:pt>
                <c:pt idx="1">
                  <c:v>H Barbera - 0</c:v>
                </c:pt>
                <c:pt idx="2">
                  <c:v>D Petrucci - 0</c:v>
                </c:pt>
                <c:pt idx="3">
                  <c:v>L Pesek - 0</c:v>
                </c:pt>
                <c:pt idx="4">
                  <c:v>K Abraham - 0</c:v>
                </c:pt>
                <c:pt idx="5">
                  <c:v>A Dovizioso - 0</c:v>
                </c:pt>
                <c:pt idx="6">
                  <c:v>N Hayden - 0</c:v>
                </c:pt>
                <c:pt idx="7">
                  <c:v>A Bautista - 0</c:v>
                </c:pt>
                <c:pt idx="8">
                  <c:v>B Staring - 0</c:v>
                </c:pt>
                <c:pt idx="9">
                  <c:v>S Bradl - 0</c:v>
                </c:pt>
              </c:strCache>
            </c:strRef>
          </c:cat>
          <c:val>
            <c:numRef>
              <c:f>'Dummy Dashboard'!$O$4:$O$13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</c:ser>
        <c:ser>
          <c:idx val="13"/>
          <c:order val="13"/>
          <c:tx>
            <c:strRef>
              <c:f>'Dummy Dashboard'!$P$3</c:f>
              <c:strCache>
                <c:ptCount val="1"/>
              </c:strCache>
            </c:strRef>
          </c:tx>
          <c:invertIfNegative val="0"/>
          <c:cat>
            <c:strRef>
              <c:f>'Dummy Dashboard'!$B$4:$B$13</c:f>
              <c:strCache>
                <c:ptCount val="10"/>
                <c:pt idx="0">
                  <c:v>H Aoyama - 0</c:v>
                </c:pt>
                <c:pt idx="1">
                  <c:v>H Barbera - 0</c:v>
                </c:pt>
                <c:pt idx="2">
                  <c:v>D Petrucci - 0</c:v>
                </c:pt>
                <c:pt idx="3">
                  <c:v>L Pesek - 0</c:v>
                </c:pt>
                <c:pt idx="4">
                  <c:v>K Abraham - 0</c:v>
                </c:pt>
                <c:pt idx="5">
                  <c:v>A Dovizioso - 0</c:v>
                </c:pt>
                <c:pt idx="6">
                  <c:v>N Hayden - 0</c:v>
                </c:pt>
                <c:pt idx="7">
                  <c:v>A Bautista - 0</c:v>
                </c:pt>
                <c:pt idx="8">
                  <c:v>B Staring - 0</c:v>
                </c:pt>
                <c:pt idx="9">
                  <c:v>S Bradl - 0</c:v>
                </c:pt>
              </c:strCache>
            </c:strRef>
          </c:cat>
          <c:val>
            <c:numRef>
              <c:f>'Dummy Dashboard'!$P$4:$P$13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</c:ser>
        <c:ser>
          <c:idx val="14"/>
          <c:order val="14"/>
          <c:tx>
            <c:strRef>
              <c:f>'Dummy Dashboard'!$Q$3</c:f>
              <c:strCache>
                <c:ptCount val="1"/>
                <c:pt idx="0">
                  <c:v>Avintia Blusens</c:v>
                </c:pt>
              </c:strCache>
            </c:strRef>
          </c:tx>
          <c:spPr>
            <a:blipFill>
              <a:blip xmlns:r="http://schemas.openxmlformats.org/officeDocument/2006/relationships" r:embed="rId1"/>
              <a:stretch>
                <a:fillRect/>
              </a:stretch>
            </a:blipFill>
          </c:spPr>
          <c:invertIfNegative val="0"/>
          <c:cat>
            <c:strRef>
              <c:f>'Dummy Dashboard'!$B$4:$B$13</c:f>
              <c:strCache>
                <c:ptCount val="10"/>
                <c:pt idx="0">
                  <c:v>H Aoyama - 0</c:v>
                </c:pt>
                <c:pt idx="1">
                  <c:v>H Barbera - 0</c:v>
                </c:pt>
                <c:pt idx="2">
                  <c:v>D Petrucci - 0</c:v>
                </c:pt>
                <c:pt idx="3">
                  <c:v>L Pesek - 0</c:v>
                </c:pt>
                <c:pt idx="4">
                  <c:v>K Abraham - 0</c:v>
                </c:pt>
                <c:pt idx="5">
                  <c:v>A Dovizioso - 0</c:v>
                </c:pt>
                <c:pt idx="6">
                  <c:v>N Hayden - 0</c:v>
                </c:pt>
                <c:pt idx="7">
                  <c:v>A Bautista - 0</c:v>
                </c:pt>
                <c:pt idx="8">
                  <c:v>B Staring - 0</c:v>
                </c:pt>
                <c:pt idx="9">
                  <c:v>S Bradl - 0</c:v>
                </c:pt>
              </c:strCache>
            </c:strRef>
          </c:cat>
          <c:val>
            <c:numRef>
              <c:f>'Dummy Dashboard'!$Q$4:$Q$13</c:f>
              <c:numCache>
                <c:formatCode>General</c:formatCode>
                <c:ptCount val="10"/>
                <c:pt idx="0">
                  <c:v>14</c:v>
                </c:pt>
                <c:pt idx="1">
                  <c:v>14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</c:ser>
        <c:ser>
          <c:idx val="15"/>
          <c:order val="15"/>
          <c:tx>
            <c:strRef>
              <c:f>'Dummy Dashboard'!$R$3</c:f>
              <c:strCache>
                <c:ptCount val="1"/>
                <c:pt idx="0">
                  <c:v>Came IodaRacing Project</c:v>
                </c:pt>
              </c:strCache>
            </c:strRef>
          </c:tx>
          <c:spPr>
            <a:blipFill>
              <a:blip xmlns:r="http://schemas.openxmlformats.org/officeDocument/2006/relationships" r:embed="rId2"/>
              <a:stretch>
                <a:fillRect/>
              </a:stretch>
            </a:blipFill>
          </c:spPr>
          <c:invertIfNegative val="0"/>
          <c:cat>
            <c:strRef>
              <c:f>'Dummy Dashboard'!$B$4:$B$13</c:f>
              <c:strCache>
                <c:ptCount val="10"/>
                <c:pt idx="0">
                  <c:v>H Aoyama - 0</c:v>
                </c:pt>
                <c:pt idx="1">
                  <c:v>H Barbera - 0</c:v>
                </c:pt>
                <c:pt idx="2">
                  <c:v>D Petrucci - 0</c:v>
                </c:pt>
                <c:pt idx="3">
                  <c:v>L Pesek - 0</c:v>
                </c:pt>
                <c:pt idx="4">
                  <c:v>K Abraham - 0</c:v>
                </c:pt>
                <c:pt idx="5">
                  <c:v>A Dovizioso - 0</c:v>
                </c:pt>
                <c:pt idx="6">
                  <c:v>N Hayden - 0</c:v>
                </c:pt>
                <c:pt idx="7">
                  <c:v>A Bautista - 0</c:v>
                </c:pt>
                <c:pt idx="8">
                  <c:v>B Staring - 0</c:v>
                </c:pt>
                <c:pt idx="9">
                  <c:v>S Bradl - 0</c:v>
                </c:pt>
              </c:strCache>
            </c:strRef>
          </c:cat>
          <c:val>
            <c:numRef>
              <c:f>'Dummy Dashboard'!$R$4:$R$13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14</c:v>
                </c:pt>
                <c:pt idx="3">
                  <c:v>14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</c:ser>
        <c:ser>
          <c:idx val="16"/>
          <c:order val="16"/>
          <c:tx>
            <c:strRef>
              <c:f>'Dummy Dashboard'!$S$3</c:f>
              <c:strCache>
                <c:ptCount val="1"/>
                <c:pt idx="0">
                  <c:v>Cardion AB Motoracing</c:v>
                </c:pt>
              </c:strCache>
            </c:strRef>
          </c:tx>
          <c:spPr>
            <a:blipFill>
              <a:blip xmlns:r="http://schemas.openxmlformats.org/officeDocument/2006/relationships" r:embed="rId3"/>
              <a:stretch>
                <a:fillRect/>
              </a:stretch>
            </a:blipFill>
          </c:spPr>
          <c:invertIfNegative val="0"/>
          <c:cat>
            <c:strRef>
              <c:f>'Dummy Dashboard'!$B$4:$B$13</c:f>
              <c:strCache>
                <c:ptCount val="10"/>
                <c:pt idx="0">
                  <c:v>H Aoyama - 0</c:v>
                </c:pt>
                <c:pt idx="1">
                  <c:v>H Barbera - 0</c:v>
                </c:pt>
                <c:pt idx="2">
                  <c:v>D Petrucci - 0</c:v>
                </c:pt>
                <c:pt idx="3">
                  <c:v>L Pesek - 0</c:v>
                </c:pt>
                <c:pt idx="4">
                  <c:v>K Abraham - 0</c:v>
                </c:pt>
                <c:pt idx="5">
                  <c:v>A Dovizioso - 0</c:v>
                </c:pt>
                <c:pt idx="6">
                  <c:v>N Hayden - 0</c:v>
                </c:pt>
                <c:pt idx="7">
                  <c:v>A Bautista - 0</c:v>
                </c:pt>
                <c:pt idx="8">
                  <c:v>B Staring - 0</c:v>
                </c:pt>
                <c:pt idx="9">
                  <c:v>S Bradl - 0</c:v>
                </c:pt>
              </c:strCache>
            </c:strRef>
          </c:cat>
          <c:val>
            <c:numRef>
              <c:f>'Dummy Dashboard'!$S$4:$S$13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14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</c:ser>
        <c:ser>
          <c:idx val="17"/>
          <c:order val="17"/>
          <c:tx>
            <c:strRef>
              <c:f>'Dummy Dashboard'!$T$3</c:f>
              <c:strCache>
                <c:ptCount val="1"/>
                <c:pt idx="0">
                  <c:v>Ducati Team</c:v>
                </c:pt>
              </c:strCache>
            </c:strRef>
          </c:tx>
          <c:spPr>
            <a:blipFill>
              <a:blip xmlns:r="http://schemas.openxmlformats.org/officeDocument/2006/relationships" r:embed="rId4"/>
              <a:stretch>
                <a:fillRect/>
              </a:stretch>
            </a:blipFill>
          </c:spPr>
          <c:invertIfNegative val="0"/>
          <c:cat>
            <c:strRef>
              <c:f>'Dummy Dashboard'!$B$4:$B$13</c:f>
              <c:strCache>
                <c:ptCount val="10"/>
                <c:pt idx="0">
                  <c:v>H Aoyama - 0</c:v>
                </c:pt>
                <c:pt idx="1">
                  <c:v>H Barbera - 0</c:v>
                </c:pt>
                <c:pt idx="2">
                  <c:v>D Petrucci - 0</c:v>
                </c:pt>
                <c:pt idx="3">
                  <c:v>L Pesek - 0</c:v>
                </c:pt>
                <c:pt idx="4">
                  <c:v>K Abraham - 0</c:v>
                </c:pt>
                <c:pt idx="5">
                  <c:v>A Dovizioso - 0</c:v>
                </c:pt>
                <c:pt idx="6">
                  <c:v>N Hayden - 0</c:v>
                </c:pt>
                <c:pt idx="7">
                  <c:v>A Bautista - 0</c:v>
                </c:pt>
                <c:pt idx="8">
                  <c:v>B Staring - 0</c:v>
                </c:pt>
                <c:pt idx="9">
                  <c:v>S Bradl - 0</c:v>
                </c:pt>
              </c:strCache>
            </c:strRef>
          </c:cat>
          <c:val>
            <c:numRef>
              <c:f>'Dummy Dashboard'!$T$4:$T$13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14</c:v>
                </c:pt>
                <c:pt idx="6">
                  <c:v>14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</c:ser>
        <c:ser>
          <c:idx val="18"/>
          <c:order val="18"/>
          <c:tx>
            <c:strRef>
              <c:f>'Dummy Dashboard'!$U$3</c:f>
              <c:strCache>
                <c:ptCount val="1"/>
                <c:pt idx="0">
                  <c:v>Go&amp;Fun Honda Gresini</c:v>
                </c:pt>
              </c:strCache>
            </c:strRef>
          </c:tx>
          <c:spPr>
            <a:blipFill>
              <a:blip xmlns:r="http://schemas.openxmlformats.org/officeDocument/2006/relationships" r:embed="rId5"/>
              <a:stretch>
                <a:fillRect/>
              </a:stretch>
            </a:blipFill>
          </c:spPr>
          <c:invertIfNegative val="0"/>
          <c:cat>
            <c:strRef>
              <c:f>'Dummy Dashboard'!$B$4:$B$13</c:f>
              <c:strCache>
                <c:ptCount val="10"/>
                <c:pt idx="0">
                  <c:v>H Aoyama - 0</c:v>
                </c:pt>
                <c:pt idx="1">
                  <c:v>H Barbera - 0</c:v>
                </c:pt>
                <c:pt idx="2">
                  <c:v>D Petrucci - 0</c:v>
                </c:pt>
                <c:pt idx="3">
                  <c:v>L Pesek - 0</c:v>
                </c:pt>
                <c:pt idx="4">
                  <c:v>K Abraham - 0</c:v>
                </c:pt>
                <c:pt idx="5">
                  <c:v>A Dovizioso - 0</c:v>
                </c:pt>
                <c:pt idx="6">
                  <c:v>N Hayden - 0</c:v>
                </c:pt>
                <c:pt idx="7">
                  <c:v>A Bautista - 0</c:v>
                </c:pt>
                <c:pt idx="8">
                  <c:v>B Staring - 0</c:v>
                </c:pt>
                <c:pt idx="9">
                  <c:v>S Bradl - 0</c:v>
                </c:pt>
              </c:strCache>
            </c:strRef>
          </c:cat>
          <c:val>
            <c:numRef>
              <c:f>'Dummy Dashboard'!$U$4:$U$13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14</c:v>
                </c:pt>
                <c:pt idx="8">
                  <c:v>14</c:v>
                </c:pt>
                <c:pt idx="9">
                  <c:v>0</c:v>
                </c:pt>
              </c:numCache>
            </c:numRef>
          </c:val>
        </c:ser>
        <c:ser>
          <c:idx val="19"/>
          <c:order val="19"/>
          <c:tx>
            <c:strRef>
              <c:f>'Dummy Dashboard'!$V$3</c:f>
              <c:strCache>
                <c:ptCount val="1"/>
                <c:pt idx="0">
                  <c:v>LCR Honda MotoGP</c:v>
                </c:pt>
              </c:strCache>
            </c:strRef>
          </c:tx>
          <c:spPr>
            <a:blipFill>
              <a:blip xmlns:r="http://schemas.openxmlformats.org/officeDocument/2006/relationships" r:embed="rId6"/>
              <a:stretch>
                <a:fillRect/>
              </a:stretch>
            </a:blipFill>
          </c:spPr>
          <c:invertIfNegative val="0"/>
          <c:cat>
            <c:strRef>
              <c:f>'Dummy Dashboard'!$B$4:$B$13</c:f>
              <c:strCache>
                <c:ptCount val="10"/>
                <c:pt idx="0">
                  <c:v>H Aoyama - 0</c:v>
                </c:pt>
                <c:pt idx="1">
                  <c:v>H Barbera - 0</c:v>
                </c:pt>
                <c:pt idx="2">
                  <c:v>D Petrucci - 0</c:v>
                </c:pt>
                <c:pt idx="3">
                  <c:v>L Pesek - 0</c:v>
                </c:pt>
                <c:pt idx="4">
                  <c:v>K Abraham - 0</c:v>
                </c:pt>
                <c:pt idx="5">
                  <c:v>A Dovizioso - 0</c:v>
                </c:pt>
                <c:pt idx="6">
                  <c:v>N Hayden - 0</c:v>
                </c:pt>
                <c:pt idx="7">
                  <c:v>A Bautista - 0</c:v>
                </c:pt>
                <c:pt idx="8">
                  <c:v>B Staring - 0</c:v>
                </c:pt>
                <c:pt idx="9">
                  <c:v>S Bradl - 0</c:v>
                </c:pt>
              </c:strCache>
            </c:strRef>
          </c:cat>
          <c:val>
            <c:numRef>
              <c:f>'Dummy Dashboard'!$V$4:$V$13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14</c:v>
                </c:pt>
              </c:numCache>
            </c:numRef>
          </c:val>
        </c:ser>
        <c:ser>
          <c:idx val="20"/>
          <c:order val="20"/>
          <c:tx>
            <c:strRef>
              <c:f>'Dummy Dashboard'!$W$3</c:f>
              <c:strCache>
                <c:ptCount val="1"/>
                <c:pt idx="0">
                  <c:v>Monster Yamaha Tech 3</c:v>
                </c:pt>
              </c:strCache>
            </c:strRef>
          </c:tx>
          <c:spPr>
            <a:blipFill>
              <a:blip xmlns:r="http://schemas.openxmlformats.org/officeDocument/2006/relationships" r:embed="rId7"/>
              <a:stretch>
                <a:fillRect/>
              </a:stretch>
            </a:blipFill>
          </c:spPr>
          <c:invertIfNegative val="0"/>
          <c:cat>
            <c:strRef>
              <c:f>'Dummy Dashboard'!$B$4:$B$13</c:f>
              <c:strCache>
                <c:ptCount val="10"/>
                <c:pt idx="0">
                  <c:v>H Aoyama - 0</c:v>
                </c:pt>
                <c:pt idx="1">
                  <c:v>H Barbera - 0</c:v>
                </c:pt>
                <c:pt idx="2">
                  <c:v>D Petrucci - 0</c:v>
                </c:pt>
                <c:pt idx="3">
                  <c:v>L Pesek - 0</c:v>
                </c:pt>
                <c:pt idx="4">
                  <c:v>K Abraham - 0</c:v>
                </c:pt>
                <c:pt idx="5">
                  <c:v>A Dovizioso - 0</c:v>
                </c:pt>
                <c:pt idx="6">
                  <c:v>N Hayden - 0</c:v>
                </c:pt>
                <c:pt idx="7">
                  <c:v>A Bautista - 0</c:v>
                </c:pt>
                <c:pt idx="8">
                  <c:v>B Staring - 0</c:v>
                </c:pt>
                <c:pt idx="9">
                  <c:v>S Bradl - 0</c:v>
                </c:pt>
              </c:strCache>
            </c:strRef>
          </c:cat>
          <c:val>
            <c:numRef>
              <c:f>'Dummy Dashboard'!$W$4:$W$13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</c:ser>
        <c:ser>
          <c:idx val="21"/>
          <c:order val="21"/>
          <c:tx>
            <c:strRef>
              <c:f>'Dummy Dashboard'!$X$3</c:f>
              <c:strCache>
                <c:ptCount val="1"/>
                <c:pt idx="0">
                  <c:v>NGM Mobile Forward Racing</c:v>
                </c:pt>
              </c:strCache>
            </c:strRef>
          </c:tx>
          <c:spPr>
            <a:blipFill>
              <a:blip xmlns:r="http://schemas.openxmlformats.org/officeDocument/2006/relationships" r:embed="rId8"/>
              <a:stretch>
                <a:fillRect/>
              </a:stretch>
            </a:blipFill>
          </c:spPr>
          <c:invertIfNegative val="0"/>
          <c:cat>
            <c:strRef>
              <c:f>'Dummy Dashboard'!$B$4:$B$13</c:f>
              <c:strCache>
                <c:ptCount val="10"/>
                <c:pt idx="0">
                  <c:v>H Aoyama - 0</c:v>
                </c:pt>
                <c:pt idx="1">
                  <c:v>H Barbera - 0</c:v>
                </c:pt>
                <c:pt idx="2">
                  <c:v>D Petrucci - 0</c:v>
                </c:pt>
                <c:pt idx="3">
                  <c:v>L Pesek - 0</c:v>
                </c:pt>
                <c:pt idx="4">
                  <c:v>K Abraham - 0</c:v>
                </c:pt>
                <c:pt idx="5">
                  <c:v>A Dovizioso - 0</c:v>
                </c:pt>
                <c:pt idx="6">
                  <c:v>N Hayden - 0</c:v>
                </c:pt>
                <c:pt idx="7">
                  <c:v>A Bautista - 0</c:v>
                </c:pt>
                <c:pt idx="8">
                  <c:v>B Staring - 0</c:v>
                </c:pt>
                <c:pt idx="9">
                  <c:v>S Bradl - 0</c:v>
                </c:pt>
              </c:strCache>
            </c:strRef>
          </c:cat>
          <c:val>
            <c:numRef>
              <c:f>'Dummy Dashboard'!$X$4:$X$13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</c:ser>
        <c:ser>
          <c:idx val="22"/>
          <c:order val="22"/>
          <c:tx>
            <c:strRef>
              <c:f>'Dummy Dashboard'!$Y$3</c:f>
              <c:strCache>
                <c:ptCount val="1"/>
                <c:pt idx="0">
                  <c:v>Paul Bird Motorsport</c:v>
                </c:pt>
              </c:strCache>
            </c:strRef>
          </c:tx>
          <c:spPr>
            <a:blipFill>
              <a:blip xmlns:r="http://schemas.openxmlformats.org/officeDocument/2006/relationships" r:embed="rId9"/>
              <a:stretch>
                <a:fillRect/>
              </a:stretch>
            </a:blipFill>
          </c:spPr>
          <c:invertIfNegative val="0"/>
          <c:cat>
            <c:strRef>
              <c:f>'Dummy Dashboard'!$B$4:$B$13</c:f>
              <c:strCache>
                <c:ptCount val="10"/>
                <c:pt idx="0">
                  <c:v>H Aoyama - 0</c:v>
                </c:pt>
                <c:pt idx="1">
                  <c:v>H Barbera - 0</c:v>
                </c:pt>
                <c:pt idx="2">
                  <c:v>D Petrucci - 0</c:v>
                </c:pt>
                <c:pt idx="3">
                  <c:v>L Pesek - 0</c:v>
                </c:pt>
                <c:pt idx="4">
                  <c:v>K Abraham - 0</c:v>
                </c:pt>
                <c:pt idx="5">
                  <c:v>A Dovizioso - 0</c:v>
                </c:pt>
                <c:pt idx="6">
                  <c:v>N Hayden - 0</c:v>
                </c:pt>
                <c:pt idx="7">
                  <c:v>A Bautista - 0</c:v>
                </c:pt>
                <c:pt idx="8">
                  <c:v>B Staring - 0</c:v>
                </c:pt>
                <c:pt idx="9">
                  <c:v>S Bradl - 0</c:v>
                </c:pt>
              </c:strCache>
            </c:strRef>
          </c:cat>
          <c:val>
            <c:numRef>
              <c:f>'Dummy Dashboard'!$Y$4:$Y$13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</c:ser>
        <c:ser>
          <c:idx val="23"/>
          <c:order val="23"/>
          <c:tx>
            <c:strRef>
              <c:f>'Dummy Dashboard'!$Z$3</c:f>
              <c:strCache>
                <c:ptCount val="1"/>
                <c:pt idx="0">
                  <c:v>Power Electronics Aspar</c:v>
                </c:pt>
              </c:strCache>
            </c:strRef>
          </c:tx>
          <c:spPr>
            <a:blipFill>
              <a:blip xmlns:r="http://schemas.openxmlformats.org/officeDocument/2006/relationships" r:embed="rId10"/>
              <a:stretch>
                <a:fillRect/>
              </a:stretch>
            </a:blipFill>
          </c:spPr>
          <c:invertIfNegative val="0"/>
          <c:cat>
            <c:strRef>
              <c:f>'Dummy Dashboard'!$B$4:$B$13</c:f>
              <c:strCache>
                <c:ptCount val="10"/>
                <c:pt idx="0">
                  <c:v>H Aoyama - 0</c:v>
                </c:pt>
                <c:pt idx="1">
                  <c:v>H Barbera - 0</c:v>
                </c:pt>
                <c:pt idx="2">
                  <c:v>D Petrucci - 0</c:v>
                </c:pt>
                <c:pt idx="3">
                  <c:v>L Pesek - 0</c:v>
                </c:pt>
                <c:pt idx="4">
                  <c:v>K Abraham - 0</c:v>
                </c:pt>
                <c:pt idx="5">
                  <c:v>A Dovizioso - 0</c:v>
                </c:pt>
                <c:pt idx="6">
                  <c:v>N Hayden - 0</c:v>
                </c:pt>
                <c:pt idx="7">
                  <c:v>A Bautista - 0</c:v>
                </c:pt>
                <c:pt idx="8">
                  <c:v>B Staring - 0</c:v>
                </c:pt>
                <c:pt idx="9">
                  <c:v>S Bradl - 0</c:v>
                </c:pt>
              </c:strCache>
            </c:strRef>
          </c:cat>
          <c:val>
            <c:numRef>
              <c:f>'Dummy Dashboard'!$Z$4:$Z$13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</c:ser>
        <c:ser>
          <c:idx val="24"/>
          <c:order val="24"/>
          <c:tx>
            <c:strRef>
              <c:f>'Dummy Dashboard'!$AA$3</c:f>
              <c:strCache>
                <c:ptCount val="1"/>
                <c:pt idx="0">
                  <c:v>Pramac Racing Team</c:v>
                </c:pt>
              </c:strCache>
            </c:strRef>
          </c:tx>
          <c:spPr>
            <a:blipFill>
              <a:blip xmlns:r="http://schemas.openxmlformats.org/officeDocument/2006/relationships" r:embed="rId11"/>
              <a:stretch>
                <a:fillRect/>
              </a:stretch>
            </a:blipFill>
          </c:spPr>
          <c:invertIfNegative val="0"/>
          <c:cat>
            <c:strRef>
              <c:f>'Dummy Dashboard'!$B$4:$B$13</c:f>
              <c:strCache>
                <c:ptCount val="10"/>
                <c:pt idx="0">
                  <c:v>H Aoyama - 0</c:v>
                </c:pt>
                <c:pt idx="1">
                  <c:v>H Barbera - 0</c:v>
                </c:pt>
                <c:pt idx="2">
                  <c:v>D Petrucci - 0</c:v>
                </c:pt>
                <c:pt idx="3">
                  <c:v>L Pesek - 0</c:v>
                </c:pt>
                <c:pt idx="4">
                  <c:v>K Abraham - 0</c:v>
                </c:pt>
                <c:pt idx="5">
                  <c:v>A Dovizioso - 0</c:v>
                </c:pt>
                <c:pt idx="6">
                  <c:v>N Hayden - 0</c:v>
                </c:pt>
                <c:pt idx="7">
                  <c:v>A Bautista - 0</c:v>
                </c:pt>
                <c:pt idx="8">
                  <c:v>B Staring - 0</c:v>
                </c:pt>
                <c:pt idx="9">
                  <c:v>S Bradl - 0</c:v>
                </c:pt>
              </c:strCache>
            </c:strRef>
          </c:cat>
          <c:val>
            <c:numRef>
              <c:f>'Dummy Dashboard'!$AA$4:$AA$13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</c:ser>
        <c:ser>
          <c:idx val="25"/>
          <c:order val="25"/>
          <c:tx>
            <c:strRef>
              <c:f>'Dummy Dashboard'!$AB$3</c:f>
              <c:strCache>
                <c:ptCount val="1"/>
                <c:pt idx="0">
                  <c:v>Repsol Honda Team</c:v>
                </c:pt>
              </c:strCache>
            </c:strRef>
          </c:tx>
          <c:spPr>
            <a:blipFill>
              <a:blip xmlns:r="http://schemas.openxmlformats.org/officeDocument/2006/relationships" r:embed="rId12"/>
              <a:stretch>
                <a:fillRect/>
              </a:stretch>
            </a:blipFill>
          </c:spPr>
          <c:invertIfNegative val="0"/>
          <c:cat>
            <c:strRef>
              <c:f>'Dummy Dashboard'!$B$4:$B$13</c:f>
              <c:strCache>
                <c:ptCount val="10"/>
                <c:pt idx="0">
                  <c:v>H Aoyama - 0</c:v>
                </c:pt>
                <c:pt idx="1">
                  <c:v>H Barbera - 0</c:v>
                </c:pt>
                <c:pt idx="2">
                  <c:v>D Petrucci - 0</c:v>
                </c:pt>
                <c:pt idx="3">
                  <c:v>L Pesek - 0</c:v>
                </c:pt>
                <c:pt idx="4">
                  <c:v>K Abraham - 0</c:v>
                </c:pt>
                <c:pt idx="5">
                  <c:v>A Dovizioso - 0</c:v>
                </c:pt>
                <c:pt idx="6">
                  <c:v>N Hayden - 0</c:v>
                </c:pt>
                <c:pt idx="7">
                  <c:v>A Bautista - 0</c:v>
                </c:pt>
                <c:pt idx="8">
                  <c:v>B Staring - 0</c:v>
                </c:pt>
                <c:pt idx="9">
                  <c:v>S Bradl - 0</c:v>
                </c:pt>
              </c:strCache>
            </c:strRef>
          </c:cat>
          <c:val>
            <c:numRef>
              <c:f>'Dummy Dashboard'!$AB$4:$AB$13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</c:ser>
        <c:ser>
          <c:idx val="26"/>
          <c:order val="26"/>
          <c:tx>
            <c:strRef>
              <c:f>'Dummy Dashboard'!$AC$3</c:f>
              <c:strCache>
                <c:ptCount val="1"/>
                <c:pt idx="0">
                  <c:v>Yamaha Factory Racing</c:v>
                </c:pt>
              </c:strCache>
            </c:strRef>
          </c:tx>
          <c:spPr>
            <a:blipFill>
              <a:blip xmlns:r="http://schemas.openxmlformats.org/officeDocument/2006/relationships" r:embed="rId13"/>
              <a:stretch>
                <a:fillRect/>
              </a:stretch>
            </a:blipFill>
          </c:spPr>
          <c:invertIfNegative val="0"/>
          <c:cat>
            <c:strRef>
              <c:f>'Dummy Dashboard'!$B$4:$B$13</c:f>
              <c:strCache>
                <c:ptCount val="10"/>
                <c:pt idx="0">
                  <c:v>H Aoyama - 0</c:v>
                </c:pt>
                <c:pt idx="1">
                  <c:v>H Barbera - 0</c:v>
                </c:pt>
                <c:pt idx="2">
                  <c:v>D Petrucci - 0</c:v>
                </c:pt>
                <c:pt idx="3">
                  <c:v>L Pesek - 0</c:v>
                </c:pt>
                <c:pt idx="4">
                  <c:v>K Abraham - 0</c:v>
                </c:pt>
                <c:pt idx="5">
                  <c:v>A Dovizioso - 0</c:v>
                </c:pt>
                <c:pt idx="6">
                  <c:v>N Hayden - 0</c:v>
                </c:pt>
                <c:pt idx="7">
                  <c:v>A Bautista - 0</c:v>
                </c:pt>
                <c:pt idx="8">
                  <c:v>B Staring - 0</c:v>
                </c:pt>
                <c:pt idx="9">
                  <c:v>S Bradl - 0</c:v>
                </c:pt>
              </c:strCache>
            </c:strRef>
          </c:cat>
          <c:val>
            <c:numRef>
              <c:f>'Dummy Dashboard'!$AC$4:$AC$13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</c:ser>
        <c:ser>
          <c:idx val="27"/>
          <c:order val="27"/>
          <c:tx>
            <c:strRef>
              <c:f>'Dummy Dashboard'!$AD$3</c:f>
              <c:strCache>
                <c:ptCount val="1"/>
              </c:strCache>
            </c:strRef>
          </c:tx>
          <c:invertIfNegative val="0"/>
          <c:cat>
            <c:strRef>
              <c:f>'Dummy Dashboard'!$B$4:$B$13</c:f>
              <c:strCache>
                <c:ptCount val="10"/>
                <c:pt idx="0">
                  <c:v>H Aoyama - 0</c:v>
                </c:pt>
                <c:pt idx="1">
                  <c:v>H Barbera - 0</c:v>
                </c:pt>
                <c:pt idx="2">
                  <c:v>D Petrucci - 0</c:v>
                </c:pt>
                <c:pt idx="3">
                  <c:v>L Pesek - 0</c:v>
                </c:pt>
                <c:pt idx="4">
                  <c:v>K Abraham - 0</c:v>
                </c:pt>
                <c:pt idx="5">
                  <c:v>A Dovizioso - 0</c:v>
                </c:pt>
                <c:pt idx="6">
                  <c:v>N Hayden - 0</c:v>
                </c:pt>
                <c:pt idx="7">
                  <c:v>A Bautista - 0</c:v>
                </c:pt>
                <c:pt idx="8">
                  <c:v>B Staring - 0</c:v>
                </c:pt>
                <c:pt idx="9">
                  <c:v>S Bradl - 0</c:v>
                </c:pt>
              </c:strCache>
            </c:strRef>
          </c:cat>
          <c:val>
            <c:numRef>
              <c:f>'Dummy Dashboard'!$AD$4:$AD$13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100"/>
        <c:axId val="58192896"/>
        <c:axId val="58272576"/>
      </c:barChart>
      <c:catAx>
        <c:axId val="58192896"/>
        <c:scaling>
          <c:orientation val="maxMin"/>
        </c:scaling>
        <c:delete val="0"/>
        <c:axPos val="l"/>
        <c:majorGridlines>
          <c:spPr>
            <a:ln w="12700" cmpd="dbl">
              <a:solidFill>
                <a:schemeClr val="tx1">
                  <a:lumMod val="65000"/>
                  <a:lumOff val="35000"/>
                </a:schemeClr>
              </a:solidFill>
            </a:ln>
          </c:spPr>
        </c:majorGridlines>
        <c:minorGridlines>
          <c:spPr>
            <a:ln>
              <a:solidFill>
                <a:schemeClr val="tx1">
                  <a:lumMod val="65000"/>
                  <a:lumOff val="35000"/>
                </a:schemeClr>
              </a:solidFill>
              <a:prstDash val="dash"/>
            </a:ln>
          </c:spPr>
        </c:minorGridlines>
        <c:numFmt formatCode="General" sourceLinked="1"/>
        <c:majorTickMark val="none"/>
        <c:minorTickMark val="none"/>
        <c:tickLblPos val="nextTo"/>
        <c:crossAx val="58272576"/>
        <c:crosses val="autoZero"/>
        <c:auto val="1"/>
        <c:lblAlgn val="ctr"/>
        <c:lblOffset val="100"/>
        <c:noMultiLvlLbl val="0"/>
      </c:catAx>
      <c:valAx>
        <c:axId val="58272576"/>
        <c:scaling>
          <c:orientation val="minMax"/>
          <c:max val="400"/>
          <c:min val="0"/>
        </c:scaling>
        <c:delete val="0"/>
        <c:axPos val="t"/>
        <c:majorGridlines>
          <c:spPr>
            <a:ln w="3175">
              <a:solidFill>
                <a:schemeClr val="tx1">
                  <a:lumMod val="50000"/>
                  <a:lumOff val="50000"/>
                </a:schemeClr>
              </a:solidFill>
              <a:prstDash val="sysDash"/>
            </a:ln>
          </c:spPr>
        </c:majorGridlines>
        <c:minorGridlines>
          <c:spPr>
            <a:ln>
              <a:noFill/>
            </a:ln>
          </c:spPr>
        </c:minorGridlines>
        <c:numFmt formatCode="General" sourceLinked="1"/>
        <c:majorTickMark val="out"/>
        <c:minorTickMark val="none"/>
        <c:tickLblPos val="nextTo"/>
        <c:crossAx val="58192896"/>
        <c:crosses val="autoZero"/>
        <c:crossBetween val="between"/>
      </c:valAx>
      <c:spPr>
        <a:gradFill>
          <a:gsLst>
            <a:gs pos="91000">
              <a:srgbClr val="B1B1B1"/>
            </a:gs>
            <a:gs pos="44583">
              <a:schemeClr val="tx1">
                <a:lumMod val="50000"/>
                <a:lumOff val="50000"/>
                <a:alpha val="80000"/>
              </a:schemeClr>
            </a:gs>
            <a:gs pos="100000">
              <a:srgbClr val="EAEAEA"/>
            </a:gs>
          </a:gsLst>
          <a:lin ang="10800000" scaled="0"/>
        </a:gradFill>
      </c:spPr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>
                <a:solidFill>
                  <a:srgbClr val="0000FF"/>
                </a:solidFill>
              </a:defRPr>
            </a:pPr>
            <a:r>
              <a:rPr lang="en-US" sz="1200">
                <a:solidFill>
                  <a:srgbClr val="0000FF"/>
                </a:solidFill>
              </a:rPr>
              <a:t>Top 5</a:t>
            </a:r>
            <a:r>
              <a:rPr lang="en-US" sz="1200" baseline="0">
                <a:solidFill>
                  <a:srgbClr val="0000FF"/>
                </a:solidFill>
              </a:rPr>
              <a:t> Teams</a:t>
            </a:r>
            <a:endParaRPr lang="en-US" sz="1200">
              <a:solidFill>
                <a:srgbClr val="0000FF"/>
              </a:solidFill>
            </a:endParaRPr>
          </a:p>
        </c:rich>
      </c:tx>
      <c:layout>
        <c:manualLayout>
          <c:xMode val="edge"/>
          <c:yMode val="edge"/>
          <c:x val="1.104540046871332E-2"/>
          <c:y val="2.6582746123262311E-2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0.24308011231082033"/>
          <c:y val="0.16648534940856038"/>
          <c:w val="0.71818299979177136"/>
          <c:h val="0.7604121370057273"/>
        </c:manualLayout>
      </c:layout>
      <c:barChart>
        <c:barDir val="bar"/>
        <c:grouping val="stacked"/>
        <c:varyColors val="0"/>
        <c:ser>
          <c:idx val="0"/>
          <c:order val="0"/>
          <c:tx>
            <c:strRef>
              <c:f>'Dummy Dashboard'!$C$17</c:f>
              <c:strCache>
                <c:ptCount val="1"/>
                <c:pt idx="0">
                  <c:v>Avintia Blusens</c:v>
                </c:pt>
              </c:strCache>
            </c:strRef>
          </c:tx>
          <c:invertIfNegative val="0"/>
          <c:cat>
            <c:strRef>
              <c:f>'Dummy Dashboard'!$B$18:$B$22</c:f>
              <c:strCache>
                <c:ptCount val="5"/>
                <c:pt idx="0">
                  <c:v>Avintia Blusens - 0</c:v>
                </c:pt>
                <c:pt idx="1">
                  <c:v>Came IodaRacing Project - 0</c:v>
                </c:pt>
                <c:pt idx="2">
                  <c:v>Cardion AB Motoracing - 0</c:v>
                </c:pt>
                <c:pt idx="3">
                  <c:v>Ducati Team - 0</c:v>
                </c:pt>
                <c:pt idx="4">
                  <c:v>Go&amp;Fun Honda Gresini - 0</c:v>
                </c:pt>
              </c:strCache>
            </c:strRef>
          </c:cat>
          <c:val>
            <c:numRef>
              <c:f>'Dummy Dashboard'!$C$18:$C$22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</c:ser>
        <c:ser>
          <c:idx val="1"/>
          <c:order val="1"/>
          <c:tx>
            <c:strRef>
              <c:f>'Dummy Dashboard'!$D$17</c:f>
              <c:strCache>
                <c:ptCount val="1"/>
                <c:pt idx="0">
                  <c:v>Came IodaRacing Project</c:v>
                </c:pt>
              </c:strCache>
            </c:strRef>
          </c:tx>
          <c:invertIfNegative val="0"/>
          <c:cat>
            <c:strRef>
              <c:f>'Dummy Dashboard'!$B$18:$B$22</c:f>
              <c:strCache>
                <c:ptCount val="5"/>
                <c:pt idx="0">
                  <c:v>Avintia Blusens - 0</c:v>
                </c:pt>
                <c:pt idx="1">
                  <c:v>Came IodaRacing Project - 0</c:v>
                </c:pt>
                <c:pt idx="2">
                  <c:v>Cardion AB Motoracing - 0</c:v>
                </c:pt>
                <c:pt idx="3">
                  <c:v>Ducati Team - 0</c:v>
                </c:pt>
                <c:pt idx="4">
                  <c:v>Go&amp;Fun Honda Gresini - 0</c:v>
                </c:pt>
              </c:strCache>
            </c:strRef>
          </c:cat>
          <c:val>
            <c:numRef>
              <c:f>'Dummy Dashboard'!$D$18:$D$22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</c:ser>
        <c:ser>
          <c:idx val="2"/>
          <c:order val="2"/>
          <c:tx>
            <c:strRef>
              <c:f>'Dummy Dashboard'!$E$17</c:f>
              <c:strCache>
                <c:ptCount val="1"/>
                <c:pt idx="0">
                  <c:v>Cardion AB Motoracing</c:v>
                </c:pt>
              </c:strCache>
            </c:strRef>
          </c:tx>
          <c:invertIfNegative val="0"/>
          <c:cat>
            <c:strRef>
              <c:f>'Dummy Dashboard'!$B$18:$B$22</c:f>
              <c:strCache>
                <c:ptCount val="5"/>
                <c:pt idx="0">
                  <c:v>Avintia Blusens - 0</c:v>
                </c:pt>
                <c:pt idx="1">
                  <c:v>Came IodaRacing Project - 0</c:v>
                </c:pt>
                <c:pt idx="2">
                  <c:v>Cardion AB Motoracing - 0</c:v>
                </c:pt>
                <c:pt idx="3">
                  <c:v>Ducati Team - 0</c:v>
                </c:pt>
                <c:pt idx="4">
                  <c:v>Go&amp;Fun Honda Gresini - 0</c:v>
                </c:pt>
              </c:strCache>
            </c:strRef>
          </c:cat>
          <c:val>
            <c:numRef>
              <c:f>'Dummy Dashboard'!$E$18:$E$22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</c:ser>
        <c:ser>
          <c:idx val="3"/>
          <c:order val="3"/>
          <c:tx>
            <c:strRef>
              <c:f>'Dummy Dashboard'!$F$17</c:f>
              <c:strCache>
                <c:ptCount val="1"/>
                <c:pt idx="0">
                  <c:v>Ducati Team</c:v>
                </c:pt>
              </c:strCache>
            </c:strRef>
          </c:tx>
          <c:invertIfNegative val="0"/>
          <c:cat>
            <c:strRef>
              <c:f>'Dummy Dashboard'!$B$18:$B$22</c:f>
              <c:strCache>
                <c:ptCount val="5"/>
                <c:pt idx="0">
                  <c:v>Avintia Blusens - 0</c:v>
                </c:pt>
                <c:pt idx="1">
                  <c:v>Came IodaRacing Project - 0</c:v>
                </c:pt>
                <c:pt idx="2">
                  <c:v>Cardion AB Motoracing - 0</c:v>
                </c:pt>
                <c:pt idx="3">
                  <c:v>Ducati Team - 0</c:v>
                </c:pt>
                <c:pt idx="4">
                  <c:v>Go&amp;Fun Honda Gresini - 0</c:v>
                </c:pt>
              </c:strCache>
            </c:strRef>
          </c:cat>
          <c:val>
            <c:numRef>
              <c:f>'Dummy Dashboard'!$F$18:$F$22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</c:ser>
        <c:ser>
          <c:idx val="4"/>
          <c:order val="4"/>
          <c:tx>
            <c:strRef>
              <c:f>'Dummy Dashboard'!$G$17</c:f>
              <c:strCache>
                <c:ptCount val="1"/>
                <c:pt idx="0">
                  <c:v>Go&amp;Fun Honda Gresini</c:v>
                </c:pt>
              </c:strCache>
            </c:strRef>
          </c:tx>
          <c:invertIfNegative val="0"/>
          <c:cat>
            <c:strRef>
              <c:f>'Dummy Dashboard'!$B$18:$B$22</c:f>
              <c:strCache>
                <c:ptCount val="5"/>
                <c:pt idx="0">
                  <c:v>Avintia Blusens - 0</c:v>
                </c:pt>
                <c:pt idx="1">
                  <c:v>Came IodaRacing Project - 0</c:v>
                </c:pt>
                <c:pt idx="2">
                  <c:v>Cardion AB Motoracing - 0</c:v>
                </c:pt>
                <c:pt idx="3">
                  <c:v>Ducati Team - 0</c:v>
                </c:pt>
                <c:pt idx="4">
                  <c:v>Go&amp;Fun Honda Gresini - 0</c:v>
                </c:pt>
              </c:strCache>
            </c:strRef>
          </c:cat>
          <c:val>
            <c:numRef>
              <c:f>'Dummy Dashboard'!$G$18:$G$22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</c:ser>
        <c:ser>
          <c:idx val="5"/>
          <c:order val="5"/>
          <c:tx>
            <c:strRef>
              <c:f>'Dummy Dashboard'!$H$17</c:f>
              <c:strCache>
                <c:ptCount val="1"/>
                <c:pt idx="0">
                  <c:v>LCR Honda MotoGP</c:v>
                </c:pt>
              </c:strCache>
            </c:strRef>
          </c:tx>
          <c:invertIfNegative val="0"/>
          <c:cat>
            <c:strRef>
              <c:f>'Dummy Dashboard'!$B$18:$B$22</c:f>
              <c:strCache>
                <c:ptCount val="5"/>
                <c:pt idx="0">
                  <c:v>Avintia Blusens - 0</c:v>
                </c:pt>
                <c:pt idx="1">
                  <c:v>Came IodaRacing Project - 0</c:v>
                </c:pt>
                <c:pt idx="2">
                  <c:v>Cardion AB Motoracing - 0</c:v>
                </c:pt>
                <c:pt idx="3">
                  <c:v>Ducati Team - 0</c:v>
                </c:pt>
                <c:pt idx="4">
                  <c:v>Go&amp;Fun Honda Gresini - 0</c:v>
                </c:pt>
              </c:strCache>
            </c:strRef>
          </c:cat>
          <c:val>
            <c:numRef>
              <c:f>'Dummy Dashboard'!$H$18:$H$22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</c:ser>
        <c:ser>
          <c:idx val="6"/>
          <c:order val="6"/>
          <c:tx>
            <c:strRef>
              <c:f>'Dummy Dashboard'!$I$17</c:f>
              <c:strCache>
                <c:ptCount val="1"/>
                <c:pt idx="0">
                  <c:v>Monster Yamaha Tech 3</c:v>
                </c:pt>
              </c:strCache>
            </c:strRef>
          </c:tx>
          <c:invertIfNegative val="0"/>
          <c:cat>
            <c:strRef>
              <c:f>'Dummy Dashboard'!$B$18:$B$22</c:f>
              <c:strCache>
                <c:ptCount val="5"/>
                <c:pt idx="0">
                  <c:v>Avintia Blusens - 0</c:v>
                </c:pt>
                <c:pt idx="1">
                  <c:v>Came IodaRacing Project - 0</c:v>
                </c:pt>
                <c:pt idx="2">
                  <c:v>Cardion AB Motoracing - 0</c:v>
                </c:pt>
                <c:pt idx="3">
                  <c:v>Ducati Team - 0</c:v>
                </c:pt>
                <c:pt idx="4">
                  <c:v>Go&amp;Fun Honda Gresini - 0</c:v>
                </c:pt>
              </c:strCache>
            </c:strRef>
          </c:cat>
          <c:val>
            <c:numRef>
              <c:f>'Dummy Dashboard'!$I$18:$I$22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</c:ser>
        <c:ser>
          <c:idx val="7"/>
          <c:order val="7"/>
          <c:tx>
            <c:strRef>
              <c:f>'Dummy Dashboard'!$J$17</c:f>
              <c:strCache>
                <c:ptCount val="1"/>
                <c:pt idx="0">
                  <c:v>NGM Mobile Forward Racing</c:v>
                </c:pt>
              </c:strCache>
            </c:strRef>
          </c:tx>
          <c:invertIfNegative val="0"/>
          <c:cat>
            <c:strRef>
              <c:f>'Dummy Dashboard'!$B$18:$B$22</c:f>
              <c:strCache>
                <c:ptCount val="5"/>
                <c:pt idx="0">
                  <c:v>Avintia Blusens - 0</c:v>
                </c:pt>
                <c:pt idx="1">
                  <c:v>Came IodaRacing Project - 0</c:v>
                </c:pt>
                <c:pt idx="2">
                  <c:v>Cardion AB Motoracing - 0</c:v>
                </c:pt>
                <c:pt idx="3">
                  <c:v>Ducati Team - 0</c:v>
                </c:pt>
                <c:pt idx="4">
                  <c:v>Go&amp;Fun Honda Gresini - 0</c:v>
                </c:pt>
              </c:strCache>
            </c:strRef>
          </c:cat>
          <c:val>
            <c:numRef>
              <c:f>'Dummy Dashboard'!$J$18:$J$22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</c:ser>
        <c:ser>
          <c:idx val="8"/>
          <c:order val="8"/>
          <c:tx>
            <c:strRef>
              <c:f>'Dummy Dashboard'!$K$17</c:f>
              <c:strCache>
                <c:ptCount val="1"/>
                <c:pt idx="0">
                  <c:v>Paul Bird Motorsport</c:v>
                </c:pt>
              </c:strCache>
            </c:strRef>
          </c:tx>
          <c:invertIfNegative val="0"/>
          <c:cat>
            <c:strRef>
              <c:f>'Dummy Dashboard'!$B$18:$B$22</c:f>
              <c:strCache>
                <c:ptCount val="5"/>
                <c:pt idx="0">
                  <c:v>Avintia Blusens - 0</c:v>
                </c:pt>
                <c:pt idx="1">
                  <c:v>Came IodaRacing Project - 0</c:v>
                </c:pt>
                <c:pt idx="2">
                  <c:v>Cardion AB Motoracing - 0</c:v>
                </c:pt>
                <c:pt idx="3">
                  <c:v>Ducati Team - 0</c:v>
                </c:pt>
                <c:pt idx="4">
                  <c:v>Go&amp;Fun Honda Gresini - 0</c:v>
                </c:pt>
              </c:strCache>
            </c:strRef>
          </c:cat>
          <c:val>
            <c:numRef>
              <c:f>'Dummy Dashboard'!$K$18:$K$22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</c:ser>
        <c:ser>
          <c:idx val="9"/>
          <c:order val="9"/>
          <c:tx>
            <c:strRef>
              <c:f>'Dummy Dashboard'!$L$17</c:f>
              <c:strCache>
                <c:ptCount val="1"/>
                <c:pt idx="0">
                  <c:v>Power Electronics Aspar</c:v>
                </c:pt>
              </c:strCache>
            </c:strRef>
          </c:tx>
          <c:invertIfNegative val="0"/>
          <c:cat>
            <c:strRef>
              <c:f>'Dummy Dashboard'!$B$18:$B$22</c:f>
              <c:strCache>
                <c:ptCount val="5"/>
                <c:pt idx="0">
                  <c:v>Avintia Blusens - 0</c:v>
                </c:pt>
                <c:pt idx="1">
                  <c:v>Came IodaRacing Project - 0</c:v>
                </c:pt>
                <c:pt idx="2">
                  <c:v>Cardion AB Motoracing - 0</c:v>
                </c:pt>
                <c:pt idx="3">
                  <c:v>Ducati Team - 0</c:v>
                </c:pt>
                <c:pt idx="4">
                  <c:v>Go&amp;Fun Honda Gresini - 0</c:v>
                </c:pt>
              </c:strCache>
            </c:strRef>
          </c:cat>
          <c:val>
            <c:numRef>
              <c:f>'Dummy Dashboard'!$L$18:$L$22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</c:ser>
        <c:ser>
          <c:idx val="10"/>
          <c:order val="10"/>
          <c:tx>
            <c:strRef>
              <c:f>'Dummy Dashboard'!$M$17</c:f>
              <c:strCache>
                <c:ptCount val="1"/>
                <c:pt idx="0">
                  <c:v>Pramac Racing Team</c:v>
                </c:pt>
              </c:strCache>
            </c:strRef>
          </c:tx>
          <c:invertIfNegative val="0"/>
          <c:cat>
            <c:strRef>
              <c:f>'Dummy Dashboard'!$B$18:$B$22</c:f>
              <c:strCache>
                <c:ptCount val="5"/>
                <c:pt idx="0">
                  <c:v>Avintia Blusens - 0</c:v>
                </c:pt>
                <c:pt idx="1">
                  <c:v>Came IodaRacing Project - 0</c:v>
                </c:pt>
                <c:pt idx="2">
                  <c:v>Cardion AB Motoracing - 0</c:v>
                </c:pt>
                <c:pt idx="3">
                  <c:v>Ducati Team - 0</c:v>
                </c:pt>
                <c:pt idx="4">
                  <c:v>Go&amp;Fun Honda Gresini - 0</c:v>
                </c:pt>
              </c:strCache>
            </c:strRef>
          </c:cat>
          <c:val>
            <c:numRef>
              <c:f>'Dummy Dashboard'!$M$18:$M$22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</c:ser>
        <c:ser>
          <c:idx val="11"/>
          <c:order val="11"/>
          <c:tx>
            <c:strRef>
              <c:f>'Dummy Dashboard'!$N$17</c:f>
              <c:strCache>
                <c:ptCount val="1"/>
                <c:pt idx="0">
                  <c:v>Repsol Honda Team</c:v>
                </c:pt>
              </c:strCache>
            </c:strRef>
          </c:tx>
          <c:invertIfNegative val="0"/>
          <c:cat>
            <c:strRef>
              <c:f>'Dummy Dashboard'!$B$18:$B$22</c:f>
              <c:strCache>
                <c:ptCount val="5"/>
                <c:pt idx="0">
                  <c:v>Avintia Blusens - 0</c:v>
                </c:pt>
                <c:pt idx="1">
                  <c:v>Came IodaRacing Project - 0</c:v>
                </c:pt>
                <c:pt idx="2">
                  <c:v>Cardion AB Motoracing - 0</c:v>
                </c:pt>
                <c:pt idx="3">
                  <c:v>Ducati Team - 0</c:v>
                </c:pt>
                <c:pt idx="4">
                  <c:v>Go&amp;Fun Honda Gresini - 0</c:v>
                </c:pt>
              </c:strCache>
            </c:strRef>
          </c:cat>
          <c:val>
            <c:numRef>
              <c:f>'Dummy Dashboard'!$N$18:$N$22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</c:ser>
        <c:ser>
          <c:idx val="12"/>
          <c:order val="12"/>
          <c:tx>
            <c:strRef>
              <c:f>'Dummy Dashboard'!$O$17</c:f>
              <c:strCache>
                <c:ptCount val="1"/>
                <c:pt idx="0">
                  <c:v>Yamaha Factory Racing</c:v>
                </c:pt>
              </c:strCache>
            </c:strRef>
          </c:tx>
          <c:invertIfNegative val="0"/>
          <c:cat>
            <c:strRef>
              <c:f>'Dummy Dashboard'!$B$18:$B$22</c:f>
              <c:strCache>
                <c:ptCount val="5"/>
                <c:pt idx="0">
                  <c:v>Avintia Blusens - 0</c:v>
                </c:pt>
                <c:pt idx="1">
                  <c:v>Came IodaRacing Project - 0</c:v>
                </c:pt>
                <c:pt idx="2">
                  <c:v>Cardion AB Motoracing - 0</c:v>
                </c:pt>
                <c:pt idx="3">
                  <c:v>Ducati Team - 0</c:v>
                </c:pt>
                <c:pt idx="4">
                  <c:v>Go&amp;Fun Honda Gresini - 0</c:v>
                </c:pt>
              </c:strCache>
            </c:strRef>
          </c:cat>
          <c:val>
            <c:numRef>
              <c:f>'Dummy Dashboard'!$O$18:$O$22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</c:ser>
        <c:ser>
          <c:idx val="13"/>
          <c:order val="13"/>
          <c:tx>
            <c:strRef>
              <c:f>'Dummy Dashboard'!$P$17</c:f>
              <c:strCache>
                <c:ptCount val="1"/>
              </c:strCache>
            </c:strRef>
          </c:tx>
          <c:invertIfNegative val="0"/>
          <c:cat>
            <c:strRef>
              <c:f>'Dummy Dashboard'!$B$18:$B$22</c:f>
              <c:strCache>
                <c:ptCount val="5"/>
                <c:pt idx="0">
                  <c:v>Avintia Blusens - 0</c:v>
                </c:pt>
                <c:pt idx="1">
                  <c:v>Came IodaRacing Project - 0</c:v>
                </c:pt>
                <c:pt idx="2">
                  <c:v>Cardion AB Motoracing - 0</c:v>
                </c:pt>
                <c:pt idx="3">
                  <c:v>Ducati Team - 0</c:v>
                </c:pt>
                <c:pt idx="4">
                  <c:v>Go&amp;Fun Honda Gresini - 0</c:v>
                </c:pt>
              </c:strCache>
            </c:strRef>
          </c:cat>
          <c:val>
            <c:numRef>
              <c:f>'Dummy Dashboard'!$P$18:$P$22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</c:ser>
        <c:ser>
          <c:idx val="14"/>
          <c:order val="14"/>
          <c:tx>
            <c:strRef>
              <c:f>'Dummy Dashboard'!$Q$17</c:f>
              <c:strCache>
                <c:ptCount val="1"/>
                <c:pt idx="0">
                  <c:v>Avintia Blusens</c:v>
                </c:pt>
              </c:strCache>
            </c:strRef>
          </c:tx>
          <c:spPr>
            <a:blipFill>
              <a:blip xmlns:r="http://schemas.openxmlformats.org/officeDocument/2006/relationships" r:embed="rId1"/>
              <a:stretch>
                <a:fillRect/>
              </a:stretch>
            </a:blipFill>
          </c:spPr>
          <c:invertIfNegative val="0"/>
          <c:cat>
            <c:strRef>
              <c:f>'Dummy Dashboard'!$B$18:$B$22</c:f>
              <c:strCache>
                <c:ptCount val="5"/>
                <c:pt idx="0">
                  <c:v>Avintia Blusens - 0</c:v>
                </c:pt>
                <c:pt idx="1">
                  <c:v>Came IodaRacing Project - 0</c:v>
                </c:pt>
                <c:pt idx="2">
                  <c:v>Cardion AB Motoracing - 0</c:v>
                </c:pt>
                <c:pt idx="3">
                  <c:v>Ducati Team - 0</c:v>
                </c:pt>
                <c:pt idx="4">
                  <c:v>Go&amp;Fun Honda Gresini - 0</c:v>
                </c:pt>
              </c:strCache>
            </c:strRef>
          </c:cat>
          <c:val>
            <c:numRef>
              <c:f>'Dummy Dashboard'!$Q$18:$Q$22</c:f>
              <c:numCache>
                <c:formatCode>General</c:formatCode>
                <c:ptCount val="5"/>
                <c:pt idx="0">
                  <c:v>24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</c:ser>
        <c:ser>
          <c:idx val="15"/>
          <c:order val="15"/>
          <c:tx>
            <c:strRef>
              <c:f>'Dummy Dashboard'!$R$17</c:f>
              <c:strCache>
                <c:ptCount val="1"/>
                <c:pt idx="0">
                  <c:v>Came IodaRacing Project</c:v>
                </c:pt>
              </c:strCache>
            </c:strRef>
          </c:tx>
          <c:spPr>
            <a:blipFill>
              <a:blip xmlns:r="http://schemas.openxmlformats.org/officeDocument/2006/relationships" r:embed="rId2"/>
              <a:stretch>
                <a:fillRect/>
              </a:stretch>
            </a:blipFill>
          </c:spPr>
          <c:invertIfNegative val="0"/>
          <c:cat>
            <c:strRef>
              <c:f>'Dummy Dashboard'!$B$18:$B$22</c:f>
              <c:strCache>
                <c:ptCount val="5"/>
                <c:pt idx="0">
                  <c:v>Avintia Blusens - 0</c:v>
                </c:pt>
                <c:pt idx="1">
                  <c:v>Came IodaRacing Project - 0</c:v>
                </c:pt>
                <c:pt idx="2">
                  <c:v>Cardion AB Motoracing - 0</c:v>
                </c:pt>
                <c:pt idx="3">
                  <c:v>Ducati Team - 0</c:v>
                </c:pt>
                <c:pt idx="4">
                  <c:v>Go&amp;Fun Honda Gresini - 0</c:v>
                </c:pt>
              </c:strCache>
            </c:strRef>
          </c:cat>
          <c:val>
            <c:numRef>
              <c:f>'Dummy Dashboard'!$R$18:$R$22</c:f>
              <c:numCache>
                <c:formatCode>General</c:formatCode>
                <c:ptCount val="5"/>
                <c:pt idx="0">
                  <c:v>0</c:v>
                </c:pt>
                <c:pt idx="1">
                  <c:v>24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</c:ser>
        <c:ser>
          <c:idx val="16"/>
          <c:order val="16"/>
          <c:tx>
            <c:strRef>
              <c:f>'Dummy Dashboard'!$S$17</c:f>
              <c:strCache>
                <c:ptCount val="1"/>
                <c:pt idx="0">
                  <c:v>Cardion AB Motoracing</c:v>
                </c:pt>
              </c:strCache>
            </c:strRef>
          </c:tx>
          <c:spPr>
            <a:blipFill>
              <a:blip xmlns:r="http://schemas.openxmlformats.org/officeDocument/2006/relationships" r:embed="rId3"/>
              <a:stretch>
                <a:fillRect/>
              </a:stretch>
            </a:blipFill>
          </c:spPr>
          <c:invertIfNegative val="0"/>
          <c:cat>
            <c:strRef>
              <c:f>'Dummy Dashboard'!$B$18:$B$22</c:f>
              <c:strCache>
                <c:ptCount val="5"/>
                <c:pt idx="0">
                  <c:v>Avintia Blusens - 0</c:v>
                </c:pt>
                <c:pt idx="1">
                  <c:v>Came IodaRacing Project - 0</c:v>
                </c:pt>
                <c:pt idx="2">
                  <c:v>Cardion AB Motoracing - 0</c:v>
                </c:pt>
                <c:pt idx="3">
                  <c:v>Ducati Team - 0</c:v>
                </c:pt>
                <c:pt idx="4">
                  <c:v>Go&amp;Fun Honda Gresini - 0</c:v>
                </c:pt>
              </c:strCache>
            </c:strRef>
          </c:cat>
          <c:val>
            <c:numRef>
              <c:f>'Dummy Dashboard'!$S$18:$S$22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24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</c:ser>
        <c:ser>
          <c:idx val="17"/>
          <c:order val="17"/>
          <c:tx>
            <c:strRef>
              <c:f>'Dummy Dashboard'!$T$17</c:f>
              <c:strCache>
                <c:ptCount val="1"/>
                <c:pt idx="0">
                  <c:v>Ducati Team</c:v>
                </c:pt>
              </c:strCache>
            </c:strRef>
          </c:tx>
          <c:spPr>
            <a:blipFill>
              <a:blip xmlns:r="http://schemas.openxmlformats.org/officeDocument/2006/relationships" r:embed="rId4"/>
              <a:stretch>
                <a:fillRect/>
              </a:stretch>
            </a:blipFill>
          </c:spPr>
          <c:invertIfNegative val="0"/>
          <c:cat>
            <c:strRef>
              <c:f>'Dummy Dashboard'!$B$18:$B$22</c:f>
              <c:strCache>
                <c:ptCount val="5"/>
                <c:pt idx="0">
                  <c:v>Avintia Blusens - 0</c:v>
                </c:pt>
                <c:pt idx="1">
                  <c:v>Came IodaRacing Project - 0</c:v>
                </c:pt>
                <c:pt idx="2">
                  <c:v>Cardion AB Motoracing - 0</c:v>
                </c:pt>
                <c:pt idx="3">
                  <c:v>Ducati Team - 0</c:v>
                </c:pt>
                <c:pt idx="4">
                  <c:v>Go&amp;Fun Honda Gresini - 0</c:v>
                </c:pt>
              </c:strCache>
            </c:strRef>
          </c:cat>
          <c:val>
            <c:numRef>
              <c:f>'Dummy Dashboard'!$T$18:$T$22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24</c:v>
                </c:pt>
                <c:pt idx="4">
                  <c:v>0</c:v>
                </c:pt>
              </c:numCache>
            </c:numRef>
          </c:val>
        </c:ser>
        <c:ser>
          <c:idx val="18"/>
          <c:order val="18"/>
          <c:tx>
            <c:strRef>
              <c:f>'Dummy Dashboard'!$U$17</c:f>
              <c:strCache>
                <c:ptCount val="1"/>
                <c:pt idx="0">
                  <c:v>Go&amp;Fun Honda Gresini</c:v>
                </c:pt>
              </c:strCache>
            </c:strRef>
          </c:tx>
          <c:spPr>
            <a:blipFill>
              <a:blip xmlns:r="http://schemas.openxmlformats.org/officeDocument/2006/relationships" r:embed="rId5"/>
              <a:stretch>
                <a:fillRect/>
              </a:stretch>
            </a:blipFill>
          </c:spPr>
          <c:invertIfNegative val="0"/>
          <c:cat>
            <c:strRef>
              <c:f>'Dummy Dashboard'!$B$18:$B$22</c:f>
              <c:strCache>
                <c:ptCount val="5"/>
                <c:pt idx="0">
                  <c:v>Avintia Blusens - 0</c:v>
                </c:pt>
                <c:pt idx="1">
                  <c:v>Came IodaRacing Project - 0</c:v>
                </c:pt>
                <c:pt idx="2">
                  <c:v>Cardion AB Motoracing - 0</c:v>
                </c:pt>
                <c:pt idx="3">
                  <c:v>Ducati Team - 0</c:v>
                </c:pt>
                <c:pt idx="4">
                  <c:v>Go&amp;Fun Honda Gresini - 0</c:v>
                </c:pt>
              </c:strCache>
            </c:strRef>
          </c:cat>
          <c:val>
            <c:numRef>
              <c:f>'Dummy Dashboard'!$U$18:$U$22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24</c:v>
                </c:pt>
              </c:numCache>
            </c:numRef>
          </c:val>
        </c:ser>
        <c:ser>
          <c:idx val="19"/>
          <c:order val="19"/>
          <c:tx>
            <c:strRef>
              <c:f>'Dummy Dashboard'!$V$17</c:f>
              <c:strCache>
                <c:ptCount val="1"/>
                <c:pt idx="0">
                  <c:v>LCR Honda MotoGP</c:v>
                </c:pt>
              </c:strCache>
            </c:strRef>
          </c:tx>
          <c:spPr>
            <a:blipFill>
              <a:blip xmlns:r="http://schemas.openxmlformats.org/officeDocument/2006/relationships" r:embed="rId6"/>
              <a:stretch>
                <a:fillRect/>
              </a:stretch>
            </a:blipFill>
          </c:spPr>
          <c:invertIfNegative val="0"/>
          <c:cat>
            <c:strRef>
              <c:f>'Dummy Dashboard'!$B$18:$B$22</c:f>
              <c:strCache>
                <c:ptCount val="5"/>
                <c:pt idx="0">
                  <c:v>Avintia Blusens - 0</c:v>
                </c:pt>
                <c:pt idx="1">
                  <c:v>Came IodaRacing Project - 0</c:v>
                </c:pt>
                <c:pt idx="2">
                  <c:v>Cardion AB Motoracing - 0</c:v>
                </c:pt>
                <c:pt idx="3">
                  <c:v>Ducati Team - 0</c:v>
                </c:pt>
                <c:pt idx="4">
                  <c:v>Go&amp;Fun Honda Gresini - 0</c:v>
                </c:pt>
              </c:strCache>
            </c:strRef>
          </c:cat>
          <c:val>
            <c:numRef>
              <c:f>'Dummy Dashboard'!$V$18:$V$22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</c:ser>
        <c:ser>
          <c:idx val="20"/>
          <c:order val="20"/>
          <c:tx>
            <c:strRef>
              <c:f>'Dummy Dashboard'!$W$17</c:f>
              <c:strCache>
                <c:ptCount val="1"/>
                <c:pt idx="0">
                  <c:v>Monster Yamaha Tech 3</c:v>
                </c:pt>
              </c:strCache>
            </c:strRef>
          </c:tx>
          <c:spPr>
            <a:blipFill>
              <a:blip xmlns:r="http://schemas.openxmlformats.org/officeDocument/2006/relationships" r:embed="rId7"/>
              <a:stretch>
                <a:fillRect/>
              </a:stretch>
            </a:blipFill>
          </c:spPr>
          <c:invertIfNegative val="0"/>
          <c:cat>
            <c:strRef>
              <c:f>'Dummy Dashboard'!$B$18:$B$22</c:f>
              <c:strCache>
                <c:ptCount val="5"/>
                <c:pt idx="0">
                  <c:v>Avintia Blusens - 0</c:v>
                </c:pt>
                <c:pt idx="1">
                  <c:v>Came IodaRacing Project - 0</c:v>
                </c:pt>
                <c:pt idx="2">
                  <c:v>Cardion AB Motoracing - 0</c:v>
                </c:pt>
                <c:pt idx="3">
                  <c:v>Ducati Team - 0</c:v>
                </c:pt>
                <c:pt idx="4">
                  <c:v>Go&amp;Fun Honda Gresini - 0</c:v>
                </c:pt>
              </c:strCache>
            </c:strRef>
          </c:cat>
          <c:val>
            <c:numRef>
              <c:f>'Dummy Dashboard'!$W$18:$W$22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</c:ser>
        <c:ser>
          <c:idx val="21"/>
          <c:order val="21"/>
          <c:tx>
            <c:strRef>
              <c:f>'Dummy Dashboard'!$X$17</c:f>
              <c:strCache>
                <c:ptCount val="1"/>
                <c:pt idx="0">
                  <c:v>NGM Mobile Forward Racing</c:v>
                </c:pt>
              </c:strCache>
            </c:strRef>
          </c:tx>
          <c:spPr>
            <a:blipFill>
              <a:blip xmlns:r="http://schemas.openxmlformats.org/officeDocument/2006/relationships" r:embed="rId8"/>
              <a:stretch>
                <a:fillRect/>
              </a:stretch>
            </a:blipFill>
          </c:spPr>
          <c:invertIfNegative val="0"/>
          <c:cat>
            <c:strRef>
              <c:f>'Dummy Dashboard'!$B$18:$B$22</c:f>
              <c:strCache>
                <c:ptCount val="5"/>
                <c:pt idx="0">
                  <c:v>Avintia Blusens - 0</c:v>
                </c:pt>
                <c:pt idx="1">
                  <c:v>Came IodaRacing Project - 0</c:v>
                </c:pt>
                <c:pt idx="2">
                  <c:v>Cardion AB Motoracing - 0</c:v>
                </c:pt>
                <c:pt idx="3">
                  <c:v>Ducati Team - 0</c:v>
                </c:pt>
                <c:pt idx="4">
                  <c:v>Go&amp;Fun Honda Gresini - 0</c:v>
                </c:pt>
              </c:strCache>
            </c:strRef>
          </c:cat>
          <c:val>
            <c:numRef>
              <c:f>'Dummy Dashboard'!$X$18:$X$22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</c:ser>
        <c:ser>
          <c:idx val="22"/>
          <c:order val="22"/>
          <c:tx>
            <c:strRef>
              <c:f>'Dummy Dashboard'!$Y$17</c:f>
              <c:strCache>
                <c:ptCount val="1"/>
                <c:pt idx="0">
                  <c:v>Paul Bird Motorsport</c:v>
                </c:pt>
              </c:strCache>
            </c:strRef>
          </c:tx>
          <c:spPr>
            <a:blipFill>
              <a:blip xmlns:r="http://schemas.openxmlformats.org/officeDocument/2006/relationships" r:embed="rId9"/>
              <a:stretch>
                <a:fillRect/>
              </a:stretch>
            </a:blipFill>
          </c:spPr>
          <c:invertIfNegative val="0"/>
          <c:cat>
            <c:strRef>
              <c:f>'Dummy Dashboard'!$B$18:$B$22</c:f>
              <c:strCache>
                <c:ptCount val="5"/>
                <c:pt idx="0">
                  <c:v>Avintia Blusens - 0</c:v>
                </c:pt>
                <c:pt idx="1">
                  <c:v>Came IodaRacing Project - 0</c:v>
                </c:pt>
                <c:pt idx="2">
                  <c:v>Cardion AB Motoracing - 0</c:v>
                </c:pt>
                <c:pt idx="3">
                  <c:v>Ducati Team - 0</c:v>
                </c:pt>
                <c:pt idx="4">
                  <c:v>Go&amp;Fun Honda Gresini - 0</c:v>
                </c:pt>
              </c:strCache>
            </c:strRef>
          </c:cat>
          <c:val>
            <c:numRef>
              <c:f>'Dummy Dashboard'!$Y$18:$Y$22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</c:ser>
        <c:ser>
          <c:idx val="23"/>
          <c:order val="23"/>
          <c:tx>
            <c:strRef>
              <c:f>'Dummy Dashboard'!$Z$17</c:f>
              <c:strCache>
                <c:ptCount val="1"/>
                <c:pt idx="0">
                  <c:v>Power Electronics Aspar</c:v>
                </c:pt>
              </c:strCache>
            </c:strRef>
          </c:tx>
          <c:spPr>
            <a:blipFill>
              <a:blip xmlns:r="http://schemas.openxmlformats.org/officeDocument/2006/relationships" r:embed="rId10"/>
              <a:stretch>
                <a:fillRect/>
              </a:stretch>
            </a:blipFill>
          </c:spPr>
          <c:invertIfNegative val="0"/>
          <c:cat>
            <c:strRef>
              <c:f>'Dummy Dashboard'!$B$18:$B$22</c:f>
              <c:strCache>
                <c:ptCount val="5"/>
                <c:pt idx="0">
                  <c:v>Avintia Blusens - 0</c:v>
                </c:pt>
                <c:pt idx="1">
                  <c:v>Came IodaRacing Project - 0</c:v>
                </c:pt>
                <c:pt idx="2">
                  <c:v>Cardion AB Motoracing - 0</c:v>
                </c:pt>
                <c:pt idx="3">
                  <c:v>Ducati Team - 0</c:v>
                </c:pt>
                <c:pt idx="4">
                  <c:v>Go&amp;Fun Honda Gresini - 0</c:v>
                </c:pt>
              </c:strCache>
            </c:strRef>
          </c:cat>
          <c:val>
            <c:numRef>
              <c:f>'Dummy Dashboard'!$Z$18:$Z$22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</c:ser>
        <c:ser>
          <c:idx val="24"/>
          <c:order val="24"/>
          <c:tx>
            <c:strRef>
              <c:f>'Dummy Dashboard'!$AA$17</c:f>
              <c:strCache>
                <c:ptCount val="1"/>
                <c:pt idx="0">
                  <c:v>Pramac Racing Team</c:v>
                </c:pt>
              </c:strCache>
            </c:strRef>
          </c:tx>
          <c:spPr>
            <a:blipFill>
              <a:blip xmlns:r="http://schemas.openxmlformats.org/officeDocument/2006/relationships" r:embed="rId11"/>
              <a:stretch>
                <a:fillRect/>
              </a:stretch>
            </a:blipFill>
          </c:spPr>
          <c:invertIfNegative val="0"/>
          <c:cat>
            <c:strRef>
              <c:f>'Dummy Dashboard'!$B$18:$B$22</c:f>
              <c:strCache>
                <c:ptCount val="5"/>
                <c:pt idx="0">
                  <c:v>Avintia Blusens - 0</c:v>
                </c:pt>
                <c:pt idx="1">
                  <c:v>Came IodaRacing Project - 0</c:v>
                </c:pt>
                <c:pt idx="2">
                  <c:v>Cardion AB Motoracing - 0</c:v>
                </c:pt>
                <c:pt idx="3">
                  <c:v>Ducati Team - 0</c:v>
                </c:pt>
                <c:pt idx="4">
                  <c:v>Go&amp;Fun Honda Gresini - 0</c:v>
                </c:pt>
              </c:strCache>
            </c:strRef>
          </c:cat>
          <c:val>
            <c:numRef>
              <c:f>'Dummy Dashboard'!$AA$18:$AA$22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</c:ser>
        <c:ser>
          <c:idx val="25"/>
          <c:order val="25"/>
          <c:tx>
            <c:strRef>
              <c:f>'Dummy Dashboard'!$AB$17</c:f>
              <c:strCache>
                <c:ptCount val="1"/>
                <c:pt idx="0">
                  <c:v>Repsol Honda Team</c:v>
                </c:pt>
              </c:strCache>
            </c:strRef>
          </c:tx>
          <c:spPr>
            <a:blipFill>
              <a:blip xmlns:r="http://schemas.openxmlformats.org/officeDocument/2006/relationships" r:embed="rId12"/>
              <a:stretch>
                <a:fillRect/>
              </a:stretch>
            </a:blipFill>
          </c:spPr>
          <c:invertIfNegative val="0"/>
          <c:cat>
            <c:strRef>
              <c:f>'Dummy Dashboard'!$B$18:$B$22</c:f>
              <c:strCache>
                <c:ptCount val="5"/>
                <c:pt idx="0">
                  <c:v>Avintia Blusens - 0</c:v>
                </c:pt>
                <c:pt idx="1">
                  <c:v>Came IodaRacing Project - 0</c:v>
                </c:pt>
                <c:pt idx="2">
                  <c:v>Cardion AB Motoracing - 0</c:v>
                </c:pt>
                <c:pt idx="3">
                  <c:v>Ducati Team - 0</c:v>
                </c:pt>
                <c:pt idx="4">
                  <c:v>Go&amp;Fun Honda Gresini - 0</c:v>
                </c:pt>
              </c:strCache>
            </c:strRef>
          </c:cat>
          <c:val>
            <c:numRef>
              <c:f>'Dummy Dashboard'!$AB$18:$AB$22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</c:ser>
        <c:ser>
          <c:idx val="26"/>
          <c:order val="26"/>
          <c:tx>
            <c:strRef>
              <c:f>'Dummy Dashboard'!$AC$17</c:f>
              <c:strCache>
                <c:ptCount val="1"/>
                <c:pt idx="0">
                  <c:v>Yamaha Factory Racing</c:v>
                </c:pt>
              </c:strCache>
            </c:strRef>
          </c:tx>
          <c:spPr>
            <a:blipFill>
              <a:blip xmlns:r="http://schemas.openxmlformats.org/officeDocument/2006/relationships" r:embed="rId13"/>
              <a:stretch>
                <a:fillRect/>
              </a:stretch>
            </a:blipFill>
          </c:spPr>
          <c:invertIfNegative val="0"/>
          <c:cat>
            <c:strRef>
              <c:f>'Dummy Dashboard'!$B$18:$B$22</c:f>
              <c:strCache>
                <c:ptCount val="5"/>
                <c:pt idx="0">
                  <c:v>Avintia Blusens - 0</c:v>
                </c:pt>
                <c:pt idx="1">
                  <c:v>Came IodaRacing Project - 0</c:v>
                </c:pt>
                <c:pt idx="2">
                  <c:v>Cardion AB Motoracing - 0</c:v>
                </c:pt>
                <c:pt idx="3">
                  <c:v>Ducati Team - 0</c:v>
                </c:pt>
                <c:pt idx="4">
                  <c:v>Go&amp;Fun Honda Gresini - 0</c:v>
                </c:pt>
              </c:strCache>
            </c:strRef>
          </c:cat>
          <c:val>
            <c:numRef>
              <c:f>'Dummy Dashboard'!$AC$18:$AC$22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</c:ser>
        <c:ser>
          <c:idx val="27"/>
          <c:order val="27"/>
          <c:tx>
            <c:strRef>
              <c:f>'Dummy Dashboard'!$AD$17</c:f>
              <c:strCache>
                <c:ptCount val="1"/>
              </c:strCache>
            </c:strRef>
          </c:tx>
          <c:invertIfNegative val="0"/>
          <c:cat>
            <c:strRef>
              <c:f>'Dummy Dashboard'!$B$18:$B$22</c:f>
              <c:strCache>
                <c:ptCount val="5"/>
                <c:pt idx="0">
                  <c:v>Avintia Blusens - 0</c:v>
                </c:pt>
                <c:pt idx="1">
                  <c:v>Came IodaRacing Project - 0</c:v>
                </c:pt>
                <c:pt idx="2">
                  <c:v>Cardion AB Motoracing - 0</c:v>
                </c:pt>
                <c:pt idx="3">
                  <c:v>Ducati Team - 0</c:v>
                </c:pt>
                <c:pt idx="4">
                  <c:v>Go&amp;Fun Honda Gresini - 0</c:v>
                </c:pt>
              </c:strCache>
            </c:strRef>
          </c:cat>
          <c:val>
            <c:numRef>
              <c:f>'Dummy Dashboard'!$AD$18:$AD$22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58194944"/>
        <c:axId val="58275456"/>
      </c:barChart>
      <c:catAx>
        <c:axId val="58194944"/>
        <c:scaling>
          <c:orientation val="maxMin"/>
        </c:scaling>
        <c:delete val="0"/>
        <c:axPos val="l"/>
        <c:majorGridlines/>
        <c:minorGridlines>
          <c:spPr>
            <a:ln>
              <a:solidFill>
                <a:schemeClr val="tx1">
                  <a:lumMod val="65000"/>
                  <a:lumOff val="35000"/>
                </a:schemeClr>
              </a:solidFill>
              <a:prstDash val="dash"/>
            </a:ln>
          </c:spPr>
        </c:minorGridlines>
        <c:majorTickMark val="none"/>
        <c:minorTickMark val="none"/>
        <c:tickLblPos val="nextTo"/>
        <c:crossAx val="58275456"/>
        <c:crosses val="autoZero"/>
        <c:auto val="1"/>
        <c:lblAlgn val="ctr"/>
        <c:lblOffset val="100"/>
        <c:noMultiLvlLbl val="0"/>
      </c:catAx>
      <c:valAx>
        <c:axId val="58275456"/>
        <c:scaling>
          <c:orientation val="minMax"/>
          <c:max val="600"/>
          <c:min val="0"/>
        </c:scaling>
        <c:delete val="0"/>
        <c:axPos val="t"/>
        <c:majorGridlines/>
        <c:minorGridlines/>
        <c:numFmt formatCode="General" sourceLinked="1"/>
        <c:majorTickMark val="out"/>
        <c:minorTickMark val="none"/>
        <c:tickLblPos val="nextTo"/>
        <c:crossAx val="58194944"/>
        <c:crosses val="autoZero"/>
        <c:crossBetween val="between"/>
      </c:valAx>
      <c:spPr>
        <a:solidFill>
          <a:schemeClr val="bg1">
            <a:lumMod val="75000"/>
          </a:schemeClr>
        </a:solidFill>
      </c:spPr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20.png"/><Relationship Id="rId13" Type="http://schemas.openxmlformats.org/officeDocument/2006/relationships/image" Target="../media/image25.png"/><Relationship Id="rId3" Type="http://schemas.openxmlformats.org/officeDocument/2006/relationships/chart" Target="../charts/chart2.xml"/><Relationship Id="rId7" Type="http://schemas.openxmlformats.org/officeDocument/2006/relationships/image" Target="../media/image19.png"/><Relationship Id="rId12" Type="http://schemas.openxmlformats.org/officeDocument/2006/relationships/image" Target="../media/image24.png"/><Relationship Id="rId2" Type="http://schemas.openxmlformats.org/officeDocument/2006/relationships/chart" Target="../charts/chart1.xml"/><Relationship Id="rId16" Type="http://schemas.openxmlformats.org/officeDocument/2006/relationships/image" Target="../media/image28.png"/><Relationship Id="rId1" Type="http://schemas.openxmlformats.org/officeDocument/2006/relationships/image" Target="../media/image1.emf"/><Relationship Id="rId6" Type="http://schemas.openxmlformats.org/officeDocument/2006/relationships/image" Target="../media/image18.png"/><Relationship Id="rId11" Type="http://schemas.openxmlformats.org/officeDocument/2006/relationships/image" Target="../media/image23.png"/><Relationship Id="rId5" Type="http://schemas.openxmlformats.org/officeDocument/2006/relationships/image" Target="../media/image17.png"/><Relationship Id="rId15" Type="http://schemas.openxmlformats.org/officeDocument/2006/relationships/image" Target="../media/image27.png"/><Relationship Id="rId10" Type="http://schemas.openxmlformats.org/officeDocument/2006/relationships/image" Target="../media/image22.png"/><Relationship Id="rId4" Type="http://schemas.openxmlformats.org/officeDocument/2006/relationships/image" Target="../media/image16.png"/><Relationship Id="rId9" Type="http://schemas.openxmlformats.org/officeDocument/2006/relationships/image" Target="../media/image21.png"/><Relationship Id="rId14" Type="http://schemas.openxmlformats.org/officeDocument/2006/relationships/image" Target="../media/image26.png"/></Relationships>
</file>

<file path=xl/drawings/_rels/drawing10.xml.rels><?xml version="1.0" encoding="UTF-8" standalone="yes"?>
<Relationships xmlns="http://schemas.openxmlformats.org/package/2006/relationships"><Relationship Id="rId8" Type="http://schemas.openxmlformats.org/officeDocument/2006/relationships/image" Target="../media/image23.png"/><Relationship Id="rId13" Type="http://schemas.openxmlformats.org/officeDocument/2006/relationships/image" Target="../media/image28.png"/><Relationship Id="rId3" Type="http://schemas.openxmlformats.org/officeDocument/2006/relationships/image" Target="../media/image18.png"/><Relationship Id="rId7" Type="http://schemas.openxmlformats.org/officeDocument/2006/relationships/image" Target="../media/image22.png"/><Relationship Id="rId12" Type="http://schemas.openxmlformats.org/officeDocument/2006/relationships/image" Target="../media/image27.png"/><Relationship Id="rId2" Type="http://schemas.openxmlformats.org/officeDocument/2006/relationships/image" Target="../media/image17.png"/><Relationship Id="rId1" Type="http://schemas.openxmlformats.org/officeDocument/2006/relationships/image" Target="../media/image16.png"/><Relationship Id="rId6" Type="http://schemas.openxmlformats.org/officeDocument/2006/relationships/image" Target="../media/image21.png"/><Relationship Id="rId11" Type="http://schemas.openxmlformats.org/officeDocument/2006/relationships/image" Target="../media/image26.png"/><Relationship Id="rId5" Type="http://schemas.openxmlformats.org/officeDocument/2006/relationships/image" Target="../media/image20.png"/><Relationship Id="rId10" Type="http://schemas.openxmlformats.org/officeDocument/2006/relationships/image" Target="../media/image25.png"/><Relationship Id="rId4" Type="http://schemas.openxmlformats.org/officeDocument/2006/relationships/image" Target="../media/image19.png"/><Relationship Id="rId9" Type="http://schemas.openxmlformats.org/officeDocument/2006/relationships/image" Target="../media/image24.png"/></Relationships>
</file>

<file path=xl/drawings/_rels/drawing11.xml.rels><?xml version="1.0" encoding="UTF-8" standalone="yes"?>
<Relationships xmlns="http://schemas.openxmlformats.org/package/2006/relationships"><Relationship Id="rId8" Type="http://schemas.openxmlformats.org/officeDocument/2006/relationships/image" Target="../media/image23.png"/><Relationship Id="rId13" Type="http://schemas.openxmlformats.org/officeDocument/2006/relationships/image" Target="../media/image28.png"/><Relationship Id="rId3" Type="http://schemas.openxmlformats.org/officeDocument/2006/relationships/image" Target="../media/image18.png"/><Relationship Id="rId7" Type="http://schemas.openxmlformats.org/officeDocument/2006/relationships/image" Target="../media/image22.png"/><Relationship Id="rId12" Type="http://schemas.openxmlformats.org/officeDocument/2006/relationships/image" Target="../media/image27.png"/><Relationship Id="rId2" Type="http://schemas.openxmlformats.org/officeDocument/2006/relationships/image" Target="../media/image17.png"/><Relationship Id="rId1" Type="http://schemas.openxmlformats.org/officeDocument/2006/relationships/image" Target="../media/image16.png"/><Relationship Id="rId6" Type="http://schemas.openxmlformats.org/officeDocument/2006/relationships/image" Target="../media/image21.png"/><Relationship Id="rId11" Type="http://schemas.openxmlformats.org/officeDocument/2006/relationships/image" Target="../media/image26.png"/><Relationship Id="rId5" Type="http://schemas.openxmlformats.org/officeDocument/2006/relationships/image" Target="../media/image20.png"/><Relationship Id="rId10" Type="http://schemas.openxmlformats.org/officeDocument/2006/relationships/image" Target="../media/image25.png"/><Relationship Id="rId4" Type="http://schemas.openxmlformats.org/officeDocument/2006/relationships/image" Target="../media/image19.png"/><Relationship Id="rId9" Type="http://schemas.openxmlformats.org/officeDocument/2006/relationships/image" Target="../media/image24.png"/></Relationships>
</file>

<file path=xl/drawings/_rels/drawing12.xml.rels><?xml version="1.0" encoding="UTF-8" standalone="yes"?>
<Relationships xmlns="http://schemas.openxmlformats.org/package/2006/relationships"><Relationship Id="rId8" Type="http://schemas.openxmlformats.org/officeDocument/2006/relationships/image" Target="../media/image23.png"/><Relationship Id="rId13" Type="http://schemas.openxmlformats.org/officeDocument/2006/relationships/image" Target="../media/image28.png"/><Relationship Id="rId3" Type="http://schemas.openxmlformats.org/officeDocument/2006/relationships/image" Target="../media/image18.png"/><Relationship Id="rId7" Type="http://schemas.openxmlformats.org/officeDocument/2006/relationships/image" Target="../media/image22.png"/><Relationship Id="rId12" Type="http://schemas.openxmlformats.org/officeDocument/2006/relationships/image" Target="../media/image27.png"/><Relationship Id="rId2" Type="http://schemas.openxmlformats.org/officeDocument/2006/relationships/image" Target="../media/image17.png"/><Relationship Id="rId1" Type="http://schemas.openxmlformats.org/officeDocument/2006/relationships/image" Target="../media/image16.png"/><Relationship Id="rId6" Type="http://schemas.openxmlformats.org/officeDocument/2006/relationships/image" Target="../media/image21.png"/><Relationship Id="rId11" Type="http://schemas.openxmlformats.org/officeDocument/2006/relationships/image" Target="../media/image26.png"/><Relationship Id="rId5" Type="http://schemas.openxmlformats.org/officeDocument/2006/relationships/image" Target="../media/image20.png"/><Relationship Id="rId10" Type="http://schemas.openxmlformats.org/officeDocument/2006/relationships/image" Target="../media/image25.png"/><Relationship Id="rId4" Type="http://schemas.openxmlformats.org/officeDocument/2006/relationships/image" Target="../media/image19.png"/><Relationship Id="rId9" Type="http://schemas.openxmlformats.org/officeDocument/2006/relationships/image" Target="../media/image24.png"/></Relationships>
</file>

<file path=xl/drawings/_rels/drawing13.xml.rels><?xml version="1.0" encoding="UTF-8" standalone="yes"?>
<Relationships xmlns="http://schemas.openxmlformats.org/package/2006/relationships"><Relationship Id="rId8" Type="http://schemas.openxmlformats.org/officeDocument/2006/relationships/image" Target="../media/image23.png"/><Relationship Id="rId13" Type="http://schemas.openxmlformats.org/officeDocument/2006/relationships/image" Target="../media/image28.png"/><Relationship Id="rId3" Type="http://schemas.openxmlformats.org/officeDocument/2006/relationships/image" Target="../media/image18.png"/><Relationship Id="rId7" Type="http://schemas.openxmlformats.org/officeDocument/2006/relationships/image" Target="../media/image22.png"/><Relationship Id="rId12" Type="http://schemas.openxmlformats.org/officeDocument/2006/relationships/image" Target="../media/image27.png"/><Relationship Id="rId2" Type="http://schemas.openxmlformats.org/officeDocument/2006/relationships/image" Target="../media/image17.png"/><Relationship Id="rId1" Type="http://schemas.openxmlformats.org/officeDocument/2006/relationships/image" Target="../media/image16.png"/><Relationship Id="rId6" Type="http://schemas.openxmlformats.org/officeDocument/2006/relationships/image" Target="../media/image21.png"/><Relationship Id="rId11" Type="http://schemas.openxmlformats.org/officeDocument/2006/relationships/image" Target="../media/image26.png"/><Relationship Id="rId5" Type="http://schemas.openxmlformats.org/officeDocument/2006/relationships/image" Target="../media/image20.png"/><Relationship Id="rId10" Type="http://schemas.openxmlformats.org/officeDocument/2006/relationships/image" Target="../media/image25.png"/><Relationship Id="rId4" Type="http://schemas.openxmlformats.org/officeDocument/2006/relationships/image" Target="../media/image19.png"/><Relationship Id="rId9" Type="http://schemas.openxmlformats.org/officeDocument/2006/relationships/image" Target="../media/image24.png"/></Relationships>
</file>

<file path=xl/drawings/_rels/drawing14.xml.rels><?xml version="1.0" encoding="UTF-8" standalone="yes"?>
<Relationships xmlns="http://schemas.openxmlformats.org/package/2006/relationships"><Relationship Id="rId8" Type="http://schemas.openxmlformats.org/officeDocument/2006/relationships/image" Target="../media/image23.png"/><Relationship Id="rId13" Type="http://schemas.openxmlformats.org/officeDocument/2006/relationships/image" Target="../media/image28.png"/><Relationship Id="rId3" Type="http://schemas.openxmlformats.org/officeDocument/2006/relationships/image" Target="../media/image18.png"/><Relationship Id="rId7" Type="http://schemas.openxmlformats.org/officeDocument/2006/relationships/image" Target="../media/image22.png"/><Relationship Id="rId12" Type="http://schemas.openxmlformats.org/officeDocument/2006/relationships/image" Target="../media/image27.png"/><Relationship Id="rId2" Type="http://schemas.openxmlformats.org/officeDocument/2006/relationships/image" Target="../media/image17.png"/><Relationship Id="rId1" Type="http://schemas.openxmlformats.org/officeDocument/2006/relationships/image" Target="../media/image16.png"/><Relationship Id="rId6" Type="http://schemas.openxmlformats.org/officeDocument/2006/relationships/image" Target="../media/image21.png"/><Relationship Id="rId11" Type="http://schemas.openxmlformats.org/officeDocument/2006/relationships/image" Target="../media/image26.png"/><Relationship Id="rId5" Type="http://schemas.openxmlformats.org/officeDocument/2006/relationships/image" Target="../media/image20.png"/><Relationship Id="rId10" Type="http://schemas.openxmlformats.org/officeDocument/2006/relationships/image" Target="../media/image25.png"/><Relationship Id="rId4" Type="http://schemas.openxmlformats.org/officeDocument/2006/relationships/image" Target="../media/image19.png"/><Relationship Id="rId9" Type="http://schemas.openxmlformats.org/officeDocument/2006/relationships/image" Target="../media/image24.png"/></Relationships>
</file>

<file path=xl/drawings/_rels/drawing15.xml.rels><?xml version="1.0" encoding="UTF-8" standalone="yes"?>
<Relationships xmlns="http://schemas.openxmlformats.org/package/2006/relationships"><Relationship Id="rId8" Type="http://schemas.openxmlformats.org/officeDocument/2006/relationships/image" Target="../media/image23.png"/><Relationship Id="rId13" Type="http://schemas.openxmlformats.org/officeDocument/2006/relationships/image" Target="../media/image28.png"/><Relationship Id="rId3" Type="http://schemas.openxmlformats.org/officeDocument/2006/relationships/image" Target="../media/image18.png"/><Relationship Id="rId7" Type="http://schemas.openxmlformats.org/officeDocument/2006/relationships/image" Target="../media/image22.png"/><Relationship Id="rId12" Type="http://schemas.openxmlformats.org/officeDocument/2006/relationships/image" Target="../media/image27.png"/><Relationship Id="rId2" Type="http://schemas.openxmlformats.org/officeDocument/2006/relationships/image" Target="../media/image17.png"/><Relationship Id="rId1" Type="http://schemas.openxmlformats.org/officeDocument/2006/relationships/image" Target="../media/image16.png"/><Relationship Id="rId6" Type="http://schemas.openxmlformats.org/officeDocument/2006/relationships/image" Target="../media/image21.png"/><Relationship Id="rId11" Type="http://schemas.openxmlformats.org/officeDocument/2006/relationships/image" Target="../media/image26.png"/><Relationship Id="rId5" Type="http://schemas.openxmlformats.org/officeDocument/2006/relationships/image" Target="../media/image20.png"/><Relationship Id="rId10" Type="http://schemas.openxmlformats.org/officeDocument/2006/relationships/image" Target="../media/image25.png"/><Relationship Id="rId4" Type="http://schemas.openxmlformats.org/officeDocument/2006/relationships/image" Target="../media/image19.png"/><Relationship Id="rId9" Type="http://schemas.openxmlformats.org/officeDocument/2006/relationships/image" Target="../media/image24.png"/></Relationships>
</file>

<file path=xl/drawings/_rels/drawing16.xml.rels><?xml version="1.0" encoding="UTF-8" standalone="yes"?>
<Relationships xmlns="http://schemas.openxmlformats.org/package/2006/relationships"><Relationship Id="rId8" Type="http://schemas.openxmlformats.org/officeDocument/2006/relationships/image" Target="../media/image23.png"/><Relationship Id="rId13" Type="http://schemas.openxmlformats.org/officeDocument/2006/relationships/image" Target="../media/image28.png"/><Relationship Id="rId3" Type="http://schemas.openxmlformats.org/officeDocument/2006/relationships/image" Target="../media/image18.png"/><Relationship Id="rId7" Type="http://schemas.openxmlformats.org/officeDocument/2006/relationships/image" Target="../media/image22.png"/><Relationship Id="rId12" Type="http://schemas.openxmlformats.org/officeDocument/2006/relationships/image" Target="../media/image27.png"/><Relationship Id="rId2" Type="http://schemas.openxmlformats.org/officeDocument/2006/relationships/image" Target="../media/image17.png"/><Relationship Id="rId1" Type="http://schemas.openxmlformats.org/officeDocument/2006/relationships/image" Target="../media/image16.png"/><Relationship Id="rId6" Type="http://schemas.openxmlformats.org/officeDocument/2006/relationships/image" Target="../media/image21.png"/><Relationship Id="rId11" Type="http://schemas.openxmlformats.org/officeDocument/2006/relationships/image" Target="../media/image26.png"/><Relationship Id="rId5" Type="http://schemas.openxmlformats.org/officeDocument/2006/relationships/image" Target="../media/image20.png"/><Relationship Id="rId10" Type="http://schemas.openxmlformats.org/officeDocument/2006/relationships/image" Target="../media/image25.png"/><Relationship Id="rId4" Type="http://schemas.openxmlformats.org/officeDocument/2006/relationships/image" Target="../media/image19.png"/><Relationship Id="rId9" Type="http://schemas.openxmlformats.org/officeDocument/2006/relationships/image" Target="../media/image24.png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image" Target="../media/image23.png"/><Relationship Id="rId13" Type="http://schemas.openxmlformats.org/officeDocument/2006/relationships/image" Target="../media/image28.png"/><Relationship Id="rId3" Type="http://schemas.openxmlformats.org/officeDocument/2006/relationships/image" Target="../media/image18.png"/><Relationship Id="rId7" Type="http://schemas.openxmlformats.org/officeDocument/2006/relationships/image" Target="../media/image22.png"/><Relationship Id="rId12" Type="http://schemas.openxmlformats.org/officeDocument/2006/relationships/image" Target="../media/image27.png"/><Relationship Id="rId2" Type="http://schemas.openxmlformats.org/officeDocument/2006/relationships/image" Target="../media/image17.png"/><Relationship Id="rId1" Type="http://schemas.openxmlformats.org/officeDocument/2006/relationships/image" Target="../media/image16.png"/><Relationship Id="rId6" Type="http://schemas.openxmlformats.org/officeDocument/2006/relationships/image" Target="../media/image21.png"/><Relationship Id="rId11" Type="http://schemas.openxmlformats.org/officeDocument/2006/relationships/image" Target="../media/image26.png"/><Relationship Id="rId5" Type="http://schemas.openxmlformats.org/officeDocument/2006/relationships/image" Target="../media/image20.png"/><Relationship Id="rId10" Type="http://schemas.openxmlformats.org/officeDocument/2006/relationships/image" Target="../media/image25.png"/><Relationship Id="rId4" Type="http://schemas.openxmlformats.org/officeDocument/2006/relationships/image" Target="../media/image19.png"/><Relationship Id="rId9" Type="http://schemas.openxmlformats.org/officeDocument/2006/relationships/image" Target="../media/image24.png"/></Relationships>
</file>

<file path=xl/drawings/_rels/drawing18.xml.rels><?xml version="1.0" encoding="UTF-8" standalone="yes"?>
<Relationships xmlns="http://schemas.openxmlformats.org/package/2006/relationships"><Relationship Id="rId8" Type="http://schemas.openxmlformats.org/officeDocument/2006/relationships/image" Target="../media/image23.png"/><Relationship Id="rId13" Type="http://schemas.openxmlformats.org/officeDocument/2006/relationships/image" Target="../media/image28.png"/><Relationship Id="rId3" Type="http://schemas.openxmlformats.org/officeDocument/2006/relationships/image" Target="../media/image18.png"/><Relationship Id="rId7" Type="http://schemas.openxmlformats.org/officeDocument/2006/relationships/image" Target="../media/image22.png"/><Relationship Id="rId12" Type="http://schemas.openxmlformats.org/officeDocument/2006/relationships/image" Target="../media/image27.png"/><Relationship Id="rId2" Type="http://schemas.openxmlformats.org/officeDocument/2006/relationships/image" Target="../media/image17.png"/><Relationship Id="rId1" Type="http://schemas.openxmlformats.org/officeDocument/2006/relationships/image" Target="../media/image16.png"/><Relationship Id="rId6" Type="http://schemas.openxmlformats.org/officeDocument/2006/relationships/image" Target="../media/image21.png"/><Relationship Id="rId11" Type="http://schemas.openxmlformats.org/officeDocument/2006/relationships/image" Target="../media/image26.png"/><Relationship Id="rId5" Type="http://schemas.openxmlformats.org/officeDocument/2006/relationships/image" Target="../media/image20.png"/><Relationship Id="rId10" Type="http://schemas.openxmlformats.org/officeDocument/2006/relationships/image" Target="../media/image25.png"/><Relationship Id="rId4" Type="http://schemas.openxmlformats.org/officeDocument/2006/relationships/image" Target="../media/image19.png"/><Relationship Id="rId9" Type="http://schemas.openxmlformats.org/officeDocument/2006/relationships/image" Target="../media/image24.png"/></Relationships>
</file>

<file path=xl/drawings/_rels/drawing19.xml.rels><?xml version="1.0" encoding="UTF-8" standalone="yes"?>
<Relationships xmlns="http://schemas.openxmlformats.org/package/2006/relationships"><Relationship Id="rId8" Type="http://schemas.openxmlformats.org/officeDocument/2006/relationships/image" Target="../media/image23.png"/><Relationship Id="rId13" Type="http://schemas.openxmlformats.org/officeDocument/2006/relationships/image" Target="../media/image28.png"/><Relationship Id="rId3" Type="http://schemas.openxmlformats.org/officeDocument/2006/relationships/image" Target="../media/image18.png"/><Relationship Id="rId7" Type="http://schemas.openxmlformats.org/officeDocument/2006/relationships/image" Target="../media/image22.png"/><Relationship Id="rId12" Type="http://schemas.openxmlformats.org/officeDocument/2006/relationships/image" Target="../media/image27.png"/><Relationship Id="rId2" Type="http://schemas.openxmlformats.org/officeDocument/2006/relationships/image" Target="../media/image17.png"/><Relationship Id="rId1" Type="http://schemas.openxmlformats.org/officeDocument/2006/relationships/image" Target="../media/image16.png"/><Relationship Id="rId6" Type="http://schemas.openxmlformats.org/officeDocument/2006/relationships/image" Target="../media/image21.png"/><Relationship Id="rId11" Type="http://schemas.openxmlformats.org/officeDocument/2006/relationships/image" Target="../media/image26.png"/><Relationship Id="rId5" Type="http://schemas.openxmlformats.org/officeDocument/2006/relationships/image" Target="../media/image20.png"/><Relationship Id="rId10" Type="http://schemas.openxmlformats.org/officeDocument/2006/relationships/image" Target="../media/image25.png"/><Relationship Id="rId4" Type="http://schemas.openxmlformats.org/officeDocument/2006/relationships/image" Target="../media/image19.png"/><Relationship Id="rId9" Type="http://schemas.openxmlformats.org/officeDocument/2006/relationships/image" Target="../media/image24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22.png"/><Relationship Id="rId13" Type="http://schemas.openxmlformats.org/officeDocument/2006/relationships/image" Target="../media/image27.png"/><Relationship Id="rId3" Type="http://schemas.openxmlformats.org/officeDocument/2006/relationships/image" Target="../media/image17.png"/><Relationship Id="rId7" Type="http://schemas.openxmlformats.org/officeDocument/2006/relationships/image" Target="../media/image21.png"/><Relationship Id="rId12" Type="http://schemas.openxmlformats.org/officeDocument/2006/relationships/image" Target="../media/image26.png"/><Relationship Id="rId2" Type="http://schemas.openxmlformats.org/officeDocument/2006/relationships/image" Target="../media/image16.png"/><Relationship Id="rId1" Type="http://schemas.openxmlformats.org/officeDocument/2006/relationships/image" Target="../media/image30.png"/><Relationship Id="rId6" Type="http://schemas.openxmlformats.org/officeDocument/2006/relationships/image" Target="../media/image20.png"/><Relationship Id="rId11" Type="http://schemas.openxmlformats.org/officeDocument/2006/relationships/image" Target="../media/image25.png"/><Relationship Id="rId5" Type="http://schemas.openxmlformats.org/officeDocument/2006/relationships/image" Target="../media/image19.png"/><Relationship Id="rId10" Type="http://schemas.openxmlformats.org/officeDocument/2006/relationships/image" Target="../media/image24.png"/><Relationship Id="rId4" Type="http://schemas.openxmlformats.org/officeDocument/2006/relationships/image" Target="../media/image18.png"/><Relationship Id="rId9" Type="http://schemas.openxmlformats.org/officeDocument/2006/relationships/image" Target="../media/image23.png"/><Relationship Id="rId14" Type="http://schemas.openxmlformats.org/officeDocument/2006/relationships/image" Target="../media/image28.png"/></Relationships>
</file>

<file path=xl/drawings/_rels/drawing20.xml.rels><?xml version="1.0" encoding="UTF-8" standalone="yes"?>
<Relationships xmlns="http://schemas.openxmlformats.org/package/2006/relationships"><Relationship Id="rId8" Type="http://schemas.openxmlformats.org/officeDocument/2006/relationships/image" Target="../media/image23.png"/><Relationship Id="rId13" Type="http://schemas.openxmlformats.org/officeDocument/2006/relationships/image" Target="../media/image28.png"/><Relationship Id="rId3" Type="http://schemas.openxmlformats.org/officeDocument/2006/relationships/image" Target="../media/image18.png"/><Relationship Id="rId7" Type="http://schemas.openxmlformats.org/officeDocument/2006/relationships/image" Target="../media/image22.png"/><Relationship Id="rId12" Type="http://schemas.openxmlformats.org/officeDocument/2006/relationships/image" Target="../media/image27.png"/><Relationship Id="rId2" Type="http://schemas.openxmlformats.org/officeDocument/2006/relationships/image" Target="../media/image17.png"/><Relationship Id="rId1" Type="http://schemas.openxmlformats.org/officeDocument/2006/relationships/image" Target="../media/image16.png"/><Relationship Id="rId6" Type="http://schemas.openxmlformats.org/officeDocument/2006/relationships/image" Target="../media/image21.png"/><Relationship Id="rId11" Type="http://schemas.openxmlformats.org/officeDocument/2006/relationships/image" Target="../media/image26.png"/><Relationship Id="rId5" Type="http://schemas.openxmlformats.org/officeDocument/2006/relationships/image" Target="../media/image20.png"/><Relationship Id="rId10" Type="http://schemas.openxmlformats.org/officeDocument/2006/relationships/image" Target="../media/image25.png"/><Relationship Id="rId4" Type="http://schemas.openxmlformats.org/officeDocument/2006/relationships/image" Target="../media/image19.png"/><Relationship Id="rId9" Type="http://schemas.openxmlformats.org/officeDocument/2006/relationships/image" Target="../media/image24.png"/></Relationships>
</file>

<file path=xl/drawings/_rels/drawing21.xml.rels><?xml version="1.0" encoding="UTF-8" standalone="yes"?>
<Relationships xmlns="http://schemas.openxmlformats.org/package/2006/relationships"><Relationship Id="rId8" Type="http://schemas.openxmlformats.org/officeDocument/2006/relationships/image" Target="../media/image23.png"/><Relationship Id="rId13" Type="http://schemas.openxmlformats.org/officeDocument/2006/relationships/image" Target="../media/image28.png"/><Relationship Id="rId3" Type="http://schemas.openxmlformats.org/officeDocument/2006/relationships/image" Target="../media/image18.png"/><Relationship Id="rId7" Type="http://schemas.openxmlformats.org/officeDocument/2006/relationships/image" Target="../media/image22.png"/><Relationship Id="rId12" Type="http://schemas.openxmlformats.org/officeDocument/2006/relationships/image" Target="../media/image27.png"/><Relationship Id="rId2" Type="http://schemas.openxmlformats.org/officeDocument/2006/relationships/image" Target="../media/image17.png"/><Relationship Id="rId1" Type="http://schemas.openxmlformats.org/officeDocument/2006/relationships/image" Target="../media/image16.png"/><Relationship Id="rId6" Type="http://schemas.openxmlformats.org/officeDocument/2006/relationships/image" Target="../media/image21.png"/><Relationship Id="rId11" Type="http://schemas.openxmlformats.org/officeDocument/2006/relationships/image" Target="../media/image26.png"/><Relationship Id="rId5" Type="http://schemas.openxmlformats.org/officeDocument/2006/relationships/image" Target="../media/image20.png"/><Relationship Id="rId10" Type="http://schemas.openxmlformats.org/officeDocument/2006/relationships/image" Target="../media/image25.png"/><Relationship Id="rId4" Type="http://schemas.openxmlformats.org/officeDocument/2006/relationships/image" Target="../media/image19.png"/><Relationship Id="rId9" Type="http://schemas.openxmlformats.org/officeDocument/2006/relationships/image" Target="../media/image24.png"/></Relationships>
</file>

<file path=xl/drawings/_rels/drawing22.xml.rels><?xml version="1.0" encoding="UTF-8" standalone="yes"?>
<Relationships xmlns="http://schemas.openxmlformats.org/package/2006/relationships"><Relationship Id="rId8" Type="http://schemas.openxmlformats.org/officeDocument/2006/relationships/image" Target="../media/image23.png"/><Relationship Id="rId13" Type="http://schemas.openxmlformats.org/officeDocument/2006/relationships/image" Target="../media/image28.png"/><Relationship Id="rId3" Type="http://schemas.openxmlformats.org/officeDocument/2006/relationships/image" Target="../media/image18.png"/><Relationship Id="rId7" Type="http://schemas.openxmlformats.org/officeDocument/2006/relationships/image" Target="../media/image22.png"/><Relationship Id="rId12" Type="http://schemas.openxmlformats.org/officeDocument/2006/relationships/image" Target="../media/image27.png"/><Relationship Id="rId2" Type="http://schemas.openxmlformats.org/officeDocument/2006/relationships/image" Target="../media/image17.png"/><Relationship Id="rId1" Type="http://schemas.openxmlformats.org/officeDocument/2006/relationships/image" Target="../media/image16.png"/><Relationship Id="rId6" Type="http://schemas.openxmlformats.org/officeDocument/2006/relationships/image" Target="../media/image21.png"/><Relationship Id="rId11" Type="http://schemas.openxmlformats.org/officeDocument/2006/relationships/image" Target="../media/image26.png"/><Relationship Id="rId5" Type="http://schemas.openxmlformats.org/officeDocument/2006/relationships/image" Target="../media/image20.png"/><Relationship Id="rId10" Type="http://schemas.openxmlformats.org/officeDocument/2006/relationships/image" Target="../media/image25.png"/><Relationship Id="rId4" Type="http://schemas.openxmlformats.org/officeDocument/2006/relationships/image" Target="../media/image19.png"/><Relationship Id="rId9" Type="http://schemas.openxmlformats.org/officeDocument/2006/relationships/image" Target="../media/image24.png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22.png"/><Relationship Id="rId13" Type="http://schemas.openxmlformats.org/officeDocument/2006/relationships/image" Target="../media/image27.png"/><Relationship Id="rId3" Type="http://schemas.openxmlformats.org/officeDocument/2006/relationships/image" Target="../media/image17.png"/><Relationship Id="rId7" Type="http://schemas.openxmlformats.org/officeDocument/2006/relationships/image" Target="../media/image21.png"/><Relationship Id="rId12" Type="http://schemas.openxmlformats.org/officeDocument/2006/relationships/image" Target="../media/image26.png"/><Relationship Id="rId2" Type="http://schemas.openxmlformats.org/officeDocument/2006/relationships/image" Target="../media/image16.png"/><Relationship Id="rId1" Type="http://schemas.openxmlformats.org/officeDocument/2006/relationships/image" Target="../media/image30.png"/><Relationship Id="rId6" Type="http://schemas.openxmlformats.org/officeDocument/2006/relationships/image" Target="../media/image20.png"/><Relationship Id="rId11" Type="http://schemas.openxmlformats.org/officeDocument/2006/relationships/image" Target="../media/image25.png"/><Relationship Id="rId5" Type="http://schemas.openxmlformats.org/officeDocument/2006/relationships/image" Target="../media/image19.png"/><Relationship Id="rId10" Type="http://schemas.openxmlformats.org/officeDocument/2006/relationships/image" Target="../media/image24.png"/><Relationship Id="rId4" Type="http://schemas.openxmlformats.org/officeDocument/2006/relationships/image" Target="../media/image18.png"/><Relationship Id="rId9" Type="http://schemas.openxmlformats.org/officeDocument/2006/relationships/image" Target="../media/image23.png"/><Relationship Id="rId14" Type="http://schemas.openxmlformats.org/officeDocument/2006/relationships/image" Target="../media/image28.png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image" Target="../media/image31.png"/><Relationship Id="rId13" Type="http://schemas.openxmlformats.org/officeDocument/2006/relationships/image" Target="../media/image23.png"/><Relationship Id="rId3" Type="http://schemas.openxmlformats.org/officeDocument/2006/relationships/image" Target="../media/image16.png"/><Relationship Id="rId7" Type="http://schemas.openxmlformats.org/officeDocument/2006/relationships/image" Target="../media/image22.png"/><Relationship Id="rId12" Type="http://schemas.openxmlformats.org/officeDocument/2006/relationships/image" Target="../media/image20.png"/><Relationship Id="rId2" Type="http://schemas.openxmlformats.org/officeDocument/2006/relationships/image" Target="../media/image18.png"/><Relationship Id="rId1" Type="http://schemas.openxmlformats.org/officeDocument/2006/relationships/image" Target="../media/image24.png"/><Relationship Id="rId6" Type="http://schemas.openxmlformats.org/officeDocument/2006/relationships/image" Target="../media/image21.png"/><Relationship Id="rId11" Type="http://schemas.openxmlformats.org/officeDocument/2006/relationships/image" Target="../media/image17.png"/><Relationship Id="rId5" Type="http://schemas.openxmlformats.org/officeDocument/2006/relationships/image" Target="../media/image25.png"/><Relationship Id="rId15" Type="http://schemas.openxmlformats.org/officeDocument/2006/relationships/image" Target="../media/image28.png"/><Relationship Id="rId10" Type="http://schemas.openxmlformats.org/officeDocument/2006/relationships/image" Target="../media/image19.png"/><Relationship Id="rId4" Type="http://schemas.openxmlformats.org/officeDocument/2006/relationships/image" Target="../media/image27.png"/><Relationship Id="rId9" Type="http://schemas.openxmlformats.org/officeDocument/2006/relationships/image" Target="../media/image32.png"/><Relationship Id="rId14" Type="http://schemas.openxmlformats.org/officeDocument/2006/relationships/image" Target="../media/image26.png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image" Target="../media/image23.png"/><Relationship Id="rId13" Type="http://schemas.openxmlformats.org/officeDocument/2006/relationships/image" Target="../media/image28.png"/><Relationship Id="rId3" Type="http://schemas.openxmlformats.org/officeDocument/2006/relationships/image" Target="../media/image18.png"/><Relationship Id="rId7" Type="http://schemas.openxmlformats.org/officeDocument/2006/relationships/image" Target="../media/image22.png"/><Relationship Id="rId12" Type="http://schemas.openxmlformats.org/officeDocument/2006/relationships/image" Target="../media/image27.png"/><Relationship Id="rId2" Type="http://schemas.openxmlformats.org/officeDocument/2006/relationships/image" Target="../media/image17.png"/><Relationship Id="rId1" Type="http://schemas.openxmlformats.org/officeDocument/2006/relationships/image" Target="../media/image16.png"/><Relationship Id="rId6" Type="http://schemas.openxmlformats.org/officeDocument/2006/relationships/image" Target="../media/image21.png"/><Relationship Id="rId11" Type="http://schemas.openxmlformats.org/officeDocument/2006/relationships/image" Target="../media/image26.png"/><Relationship Id="rId5" Type="http://schemas.openxmlformats.org/officeDocument/2006/relationships/image" Target="../media/image20.png"/><Relationship Id="rId10" Type="http://schemas.openxmlformats.org/officeDocument/2006/relationships/image" Target="../media/image25.png"/><Relationship Id="rId4" Type="http://schemas.openxmlformats.org/officeDocument/2006/relationships/image" Target="../media/image19.png"/><Relationship Id="rId9" Type="http://schemas.openxmlformats.org/officeDocument/2006/relationships/image" Target="../media/image24.png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image" Target="../media/image23.png"/><Relationship Id="rId13" Type="http://schemas.openxmlformats.org/officeDocument/2006/relationships/image" Target="../media/image28.png"/><Relationship Id="rId3" Type="http://schemas.openxmlformats.org/officeDocument/2006/relationships/image" Target="../media/image18.png"/><Relationship Id="rId7" Type="http://schemas.openxmlformats.org/officeDocument/2006/relationships/image" Target="../media/image22.png"/><Relationship Id="rId12" Type="http://schemas.openxmlformats.org/officeDocument/2006/relationships/image" Target="../media/image27.png"/><Relationship Id="rId2" Type="http://schemas.openxmlformats.org/officeDocument/2006/relationships/image" Target="../media/image17.png"/><Relationship Id="rId1" Type="http://schemas.openxmlformats.org/officeDocument/2006/relationships/image" Target="../media/image16.png"/><Relationship Id="rId6" Type="http://schemas.openxmlformats.org/officeDocument/2006/relationships/image" Target="../media/image21.png"/><Relationship Id="rId11" Type="http://schemas.openxmlformats.org/officeDocument/2006/relationships/image" Target="../media/image26.png"/><Relationship Id="rId5" Type="http://schemas.openxmlformats.org/officeDocument/2006/relationships/image" Target="../media/image20.png"/><Relationship Id="rId10" Type="http://schemas.openxmlformats.org/officeDocument/2006/relationships/image" Target="../media/image25.png"/><Relationship Id="rId4" Type="http://schemas.openxmlformats.org/officeDocument/2006/relationships/image" Target="../media/image19.png"/><Relationship Id="rId9" Type="http://schemas.openxmlformats.org/officeDocument/2006/relationships/image" Target="../media/image24.png"/></Relationships>
</file>

<file path=xl/drawings/_rels/drawing7.xml.rels><?xml version="1.0" encoding="UTF-8" standalone="yes"?>
<Relationships xmlns="http://schemas.openxmlformats.org/package/2006/relationships"><Relationship Id="rId8" Type="http://schemas.openxmlformats.org/officeDocument/2006/relationships/image" Target="../media/image23.png"/><Relationship Id="rId13" Type="http://schemas.openxmlformats.org/officeDocument/2006/relationships/image" Target="../media/image28.png"/><Relationship Id="rId3" Type="http://schemas.openxmlformats.org/officeDocument/2006/relationships/image" Target="../media/image18.png"/><Relationship Id="rId7" Type="http://schemas.openxmlformats.org/officeDocument/2006/relationships/image" Target="../media/image22.png"/><Relationship Id="rId12" Type="http://schemas.openxmlformats.org/officeDocument/2006/relationships/image" Target="../media/image27.png"/><Relationship Id="rId2" Type="http://schemas.openxmlformats.org/officeDocument/2006/relationships/image" Target="../media/image17.png"/><Relationship Id="rId1" Type="http://schemas.openxmlformats.org/officeDocument/2006/relationships/image" Target="../media/image16.png"/><Relationship Id="rId6" Type="http://schemas.openxmlformats.org/officeDocument/2006/relationships/image" Target="../media/image21.png"/><Relationship Id="rId11" Type="http://schemas.openxmlformats.org/officeDocument/2006/relationships/image" Target="../media/image26.png"/><Relationship Id="rId5" Type="http://schemas.openxmlformats.org/officeDocument/2006/relationships/image" Target="../media/image20.png"/><Relationship Id="rId10" Type="http://schemas.openxmlformats.org/officeDocument/2006/relationships/image" Target="../media/image25.png"/><Relationship Id="rId4" Type="http://schemas.openxmlformats.org/officeDocument/2006/relationships/image" Target="../media/image19.png"/><Relationship Id="rId9" Type="http://schemas.openxmlformats.org/officeDocument/2006/relationships/image" Target="../media/image24.png"/></Relationships>
</file>

<file path=xl/drawings/_rels/drawing8.xml.rels><?xml version="1.0" encoding="UTF-8" standalone="yes"?>
<Relationships xmlns="http://schemas.openxmlformats.org/package/2006/relationships"><Relationship Id="rId8" Type="http://schemas.openxmlformats.org/officeDocument/2006/relationships/image" Target="../media/image23.png"/><Relationship Id="rId13" Type="http://schemas.openxmlformats.org/officeDocument/2006/relationships/image" Target="../media/image28.png"/><Relationship Id="rId3" Type="http://schemas.openxmlformats.org/officeDocument/2006/relationships/image" Target="../media/image18.png"/><Relationship Id="rId7" Type="http://schemas.openxmlformats.org/officeDocument/2006/relationships/image" Target="../media/image22.png"/><Relationship Id="rId12" Type="http://schemas.openxmlformats.org/officeDocument/2006/relationships/image" Target="../media/image27.png"/><Relationship Id="rId2" Type="http://schemas.openxmlformats.org/officeDocument/2006/relationships/image" Target="../media/image17.png"/><Relationship Id="rId1" Type="http://schemas.openxmlformats.org/officeDocument/2006/relationships/image" Target="../media/image16.png"/><Relationship Id="rId6" Type="http://schemas.openxmlformats.org/officeDocument/2006/relationships/image" Target="../media/image21.png"/><Relationship Id="rId11" Type="http://schemas.openxmlformats.org/officeDocument/2006/relationships/image" Target="../media/image26.png"/><Relationship Id="rId5" Type="http://schemas.openxmlformats.org/officeDocument/2006/relationships/image" Target="../media/image20.png"/><Relationship Id="rId10" Type="http://schemas.openxmlformats.org/officeDocument/2006/relationships/image" Target="../media/image25.png"/><Relationship Id="rId4" Type="http://schemas.openxmlformats.org/officeDocument/2006/relationships/image" Target="../media/image19.png"/><Relationship Id="rId9" Type="http://schemas.openxmlformats.org/officeDocument/2006/relationships/image" Target="../media/image24.png"/></Relationships>
</file>

<file path=xl/drawings/_rels/drawing9.xml.rels><?xml version="1.0" encoding="UTF-8" standalone="yes"?>
<Relationships xmlns="http://schemas.openxmlformats.org/package/2006/relationships"><Relationship Id="rId8" Type="http://schemas.openxmlformats.org/officeDocument/2006/relationships/image" Target="../media/image23.png"/><Relationship Id="rId13" Type="http://schemas.openxmlformats.org/officeDocument/2006/relationships/image" Target="../media/image28.png"/><Relationship Id="rId3" Type="http://schemas.openxmlformats.org/officeDocument/2006/relationships/image" Target="../media/image18.png"/><Relationship Id="rId7" Type="http://schemas.openxmlformats.org/officeDocument/2006/relationships/image" Target="../media/image22.png"/><Relationship Id="rId12" Type="http://schemas.openxmlformats.org/officeDocument/2006/relationships/image" Target="../media/image27.png"/><Relationship Id="rId2" Type="http://schemas.openxmlformats.org/officeDocument/2006/relationships/image" Target="../media/image17.png"/><Relationship Id="rId1" Type="http://schemas.openxmlformats.org/officeDocument/2006/relationships/image" Target="../media/image16.png"/><Relationship Id="rId6" Type="http://schemas.openxmlformats.org/officeDocument/2006/relationships/image" Target="../media/image21.png"/><Relationship Id="rId11" Type="http://schemas.openxmlformats.org/officeDocument/2006/relationships/image" Target="../media/image26.png"/><Relationship Id="rId5" Type="http://schemas.openxmlformats.org/officeDocument/2006/relationships/image" Target="../media/image20.png"/><Relationship Id="rId10" Type="http://schemas.openxmlformats.org/officeDocument/2006/relationships/image" Target="../media/image25.png"/><Relationship Id="rId4" Type="http://schemas.openxmlformats.org/officeDocument/2006/relationships/image" Target="../media/image19.png"/><Relationship Id="rId9" Type="http://schemas.openxmlformats.org/officeDocument/2006/relationships/image" Target="../media/image24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9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10024</xdr:colOff>
          <xdr:row>1</xdr:row>
          <xdr:rowOff>20052</xdr:rowOff>
        </xdr:from>
        <xdr:to>
          <xdr:col>25</xdr:col>
          <xdr:colOff>10026</xdr:colOff>
          <xdr:row>6</xdr:row>
          <xdr:rowOff>120315</xdr:rowOff>
        </xdr:to>
        <xdr:pic>
          <xdr:nvPicPr>
            <xdr:cNvPr id="42" name="Picture 41"/>
            <xdr:cNvPicPr>
              <a:picLocks noChangeAspect="1" noChangeArrowheads="1"/>
              <a:extLst>
                <a:ext uri="{84589F7E-364E-4C9E-8A38-B11213B215E9}">
                  <a14:cameraTool cellRange="'Dummy Dashboard'!$BG$3:$BM$9" spid="_x0000_s6499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10888577" y="110289"/>
              <a:ext cx="2275975" cy="1253289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xdr:twoCellAnchor>
    <xdr:from>
      <xdr:col>6</xdr:col>
      <xdr:colOff>10026</xdr:colOff>
      <xdr:row>0</xdr:row>
      <xdr:rowOff>120316</xdr:rowOff>
    </xdr:from>
    <xdr:to>
      <xdr:col>19</xdr:col>
      <xdr:colOff>190500</xdr:colOff>
      <xdr:row>13</xdr:row>
      <xdr:rowOff>1</xdr:rowOff>
    </xdr:to>
    <xdr:graphicFrame macro="">
      <xdr:nvGraphicFramePr>
        <xdr:cNvPr id="43" name="Chart 4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10026</xdr:colOff>
      <xdr:row>13</xdr:row>
      <xdr:rowOff>60160</xdr:rowOff>
    </xdr:from>
    <xdr:to>
      <xdr:col>19</xdr:col>
      <xdr:colOff>200527</xdr:colOff>
      <xdr:row>22</xdr:row>
      <xdr:rowOff>166438</xdr:rowOff>
    </xdr:to>
    <xdr:graphicFrame macro="">
      <xdr:nvGraphicFramePr>
        <xdr:cNvPr id="65" name="Chart 6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57150</xdr:colOff>
      <xdr:row>6</xdr:row>
      <xdr:rowOff>9525</xdr:rowOff>
    </xdr:to>
    <xdr:sp macro="" textlink="">
      <xdr:nvSpPr>
        <xdr:cNvPr id="28" name="AutoShape 55" descr="Formula"/>
        <xdr:cNvSpPr>
          <a:spLocks noChangeAspect="1" noChangeArrowheads="1"/>
        </xdr:cNvSpPr>
      </xdr:nvSpPr>
      <xdr:spPr bwMode="auto">
        <a:xfrm>
          <a:off x="990600" y="1276350"/>
          <a:ext cx="5715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57150</xdr:colOff>
      <xdr:row>7</xdr:row>
      <xdr:rowOff>9525</xdr:rowOff>
    </xdr:to>
    <xdr:sp macro="" textlink="">
      <xdr:nvSpPr>
        <xdr:cNvPr id="40" name="AutoShape 56" descr="Formula"/>
        <xdr:cNvSpPr>
          <a:spLocks noChangeAspect="1" noChangeArrowheads="1"/>
        </xdr:cNvSpPr>
      </xdr:nvSpPr>
      <xdr:spPr bwMode="auto">
        <a:xfrm>
          <a:off x="990600" y="1476375"/>
          <a:ext cx="5715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57150</xdr:colOff>
      <xdr:row>10</xdr:row>
      <xdr:rowOff>9525</xdr:rowOff>
    </xdr:to>
    <xdr:sp macro="" textlink="">
      <xdr:nvSpPr>
        <xdr:cNvPr id="41" name="AutoShape 60" descr="Formula"/>
        <xdr:cNvSpPr>
          <a:spLocks noChangeAspect="1" noChangeArrowheads="1"/>
        </xdr:cNvSpPr>
      </xdr:nvSpPr>
      <xdr:spPr bwMode="auto">
        <a:xfrm>
          <a:off x="990600" y="2076450"/>
          <a:ext cx="5715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57150</xdr:colOff>
      <xdr:row>23</xdr:row>
      <xdr:rowOff>9525</xdr:rowOff>
    </xdr:to>
    <xdr:sp macro="" textlink="">
      <xdr:nvSpPr>
        <xdr:cNvPr id="44" name="AutoShape 71" descr="Formula"/>
        <xdr:cNvSpPr>
          <a:spLocks noChangeAspect="1" noChangeArrowheads="1"/>
        </xdr:cNvSpPr>
      </xdr:nvSpPr>
      <xdr:spPr bwMode="auto">
        <a:xfrm>
          <a:off x="990600" y="4676775"/>
          <a:ext cx="5715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57150</xdr:colOff>
      <xdr:row>24</xdr:row>
      <xdr:rowOff>9525</xdr:rowOff>
    </xdr:to>
    <xdr:sp macro="" textlink="">
      <xdr:nvSpPr>
        <xdr:cNvPr id="45" name="AutoShape 72" descr="Formula"/>
        <xdr:cNvSpPr>
          <a:spLocks noChangeAspect="1" noChangeArrowheads="1"/>
        </xdr:cNvSpPr>
      </xdr:nvSpPr>
      <xdr:spPr bwMode="auto">
        <a:xfrm>
          <a:off x="990600" y="4876800"/>
          <a:ext cx="5715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57150</xdr:colOff>
      <xdr:row>24</xdr:row>
      <xdr:rowOff>9525</xdr:rowOff>
    </xdr:to>
    <xdr:sp macro="" textlink="">
      <xdr:nvSpPr>
        <xdr:cNvPr id="46" name="AutoShape 70" descr="Formula"/>
        <xdr:cNvSpPr>
          <a:spLocks noChangeAspect="1" noChangeArrowheads="1"/>
        </xdr:cNvSpPr>
      </xdr:nvSpPr>
      <xdr:spPr bwMode="auto">
        <a:xfrm>
          <a:off x="990600" y="4876800"/>
          <a:ext cx="5715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40083</xdr:colOff>
      <xdr:row>11</xdr:row>
      <xdr:rowOff>58361</xdr:rowOff>
    </xdr:from>
    <xdr:to>
      <xdr:col>3</xdr:col>
      <xdr:colOff>192464</xdr:colOff>
      <xdr:row>11</xdr:row>
      <xdr:rowOff>163123</xdr:rowOff>
    </xdr:to>
    <xdr:pic>
      <xdr:nvPicPr>
        <xdr:cNvPr id="47" name="Picture 46"/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2688" y="2344361"/>
          <a:ext cx="152381" cy="104762"/>
        </a:xfrm>
        <a:prstGeom prst="rect">
          <a:avLst/>
        </a:prstGeom>
      </xdr:spPr>
    </xdr:pic>
    <xdr:clientData/>
  </xdr:twoCellAnchor>
  <xdr:twoCellAnchor editAs="oneCell">
    <xdr:from>
      <xdr:col>3</xdr:col>
      <xdr:colOff>40083</xdr:colOff>
      <xdr:row>13</xdr:row>
      <xdr:rowOff>57640</xdr:rowOff>
    </xdr:from>
    <xdr:to>
      <xdr:col>3</xdr:col>
      <xdr:colOff>192464</xdr:colOff>
      <xdr:row>13</xdr:row>
      <xdr:rowOff>162402</xdr:rowOff>
    </xdr:to>
    <xdr:pic>
      <xdr:nvPicPr>
        <xdr:cNvPr id="48" name="Picture 47"/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2688" y="2744693"/>
          <a:ext cx="152381" cy="104762"/>
        </a:xfrm>
        <a:prstGeom prst="rect">
          <a:avLst/>
        </a:prstGeom>
      </xdr:spPr>
    </xdr:pic>
    <xdr:clientData/>
  </xdr:twoCellAnchor>
  <xdr:twoCellAnchor editAs="oneCell">
    <xdr:from>
      <xdr:col>3</xdr:col>
      <xdr:colOff>40083</xdr:colOff>
      <xdr:row>10</xdr:row>
      <xdr:rowOff>58721</xdr:rowOff>
    </xdr:from>
    <xdr:to>
      <xdr:col>3</xdr:col>
      <xdr:colOff>192464</xdr:colOff>
      <xdr:row>10</xdr:row>
      <xdr:rowOff>163483</xdr:rowOff>
    </xdr:to>
    <xdr:pic>
      <xdr:nvPicPr>
        <xdr:cNvPr id="49" name="Picture 48"/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2688" y="2144195"/>
          <a:ext cx="152381" cy="104762"/>
        </a:xfrm>
        <a:prstGeom prst="rect">
          <a:avLst/>
        </a:prstGeom>
      </xdr:spPr>
    </xdr:pic>
    <xdr:clientData/>
  </xdr:twoCellAnchor>
  <xdr:twoCellAnchor editAs="oneCell">
    <xdr:from>
      <xdr:col>3</xdr:col>
      <xdr:colOff>40083</xdr:colOff>
      <xdr:row>22</xdr:row>
      <xdr:rowOff>54398</xdr:rowOff>
    </xdr:from>
    <xdr:to>
      <xdr:col>3</xdr:col>
      <xdr:colOff>192464</xdr:colOff>
      <xdr:row>22</xdr:row>
      <xdr:rowOff>159160</xdr:rowOff>
    </xdr:to>
    <xdr:pic>
      <xdr:nvPicPr>
        <xdr:cNvPr id="50" name="Picture 49"/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2688" y="4546187"/>
          <a:ext cx="152381" cy="104762"/>
        </a:xfrm>
        <a:prstGeom prst="rect">
          <a:avLst/>
        </a:prstGeom>
      </xdr:spPr>
    </xdr:pic>
    <xdr:clientData/>
  </xdr:twoCellAnchor>
  <xdr:twoCellAnchor editAs="oneCell">
    <xdr:from>
      <xdr:col>3</xdr:col>
      <xdr:colOff>40083</xdr:colOff>
      <xdr:row>6</xdr:row>
      <xdr:rowOff>60163</xdr:rowOff>
    </xdr:from>
    <xdr:to>
      <xdr:col>3</xdr:col>
      <xdr:colOff>192464</xdr:colOff>
      <xdr:row>6</xdr:row>
      <xdr:rowOff>164925</xdr:rowOff>
    </xdr:to>
    <xdr:pic>
      <xdr:nvPicPr>
        <xdr:cNvPr id="51" name="Picture 50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1032688" y="1343531"/>
          <a:ext cx="152381" cy="104762"/>
        </a:xfrm>
        <a:prstGeom prst="rect">
          <a:avLst/>
        </a:prstGeom>
      </xdr:spPr>
    </xdr:pic>
    <xdr:clientData/>
  </xdr:twoCellAnchor>
  <xdr:twoCellAnchor editAs="oneCell">
    <xdr:from>
      <xdr:col>3</xdr:col>
      <xdr:colOff>40083</xdr:colOff>
      <xdr:row>8</xdr:row>
      <xdr:rowOff>59442</xdr:rowOff>
    </xdr:from>
    <xdr:to>
      <xdr:col>3</xdr:col>
      <xdr:colOff>192464</xdr:colOff>
      <xdr:row>8</xdr:row>
      <xdr:rowOff>164204</xdr:rowOff>
    </xdr:to>
    <xdr:pic>
      <xdr:nvPicPr>
        <xdr:cNvPr id="52" name="Picture 51"/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2688" y="1743863"/>
          <a:ext cx="152381" cy="104762"/>
        </a:xfrm>
        <a:prstGeom prst="rect">
          <a:avLst/>
        </a:prstGeom>
      </xdr:spPr>
    </xdr:pic>
    <xdr:clientData/>
  </xdr:twoCellAnchor>
  <xdr:twoCellAnchor editAs="oneCell">
    <xdr:from>
      <xdr:col>3</xdr:col>
      <xdr:colOff>40083</xdr:colOff>
      <xdr:row>9</xdr:row>
      <xdr:rowOff>59082</xdr:rowOff>
    </xdr:from>
    <xdr:to>
      <xdr:col>3</xdr:col>
      <xdr:colOff>192464</xdr:colOff>
      <xdr:row>9</xdr:row>
      <xdr:rowOff>163844</xdr:rowOff>
    </xdr:to>
    <xdr:pic>
      <xdr:nvPicPr>
        <xdr:cNvPr id="54" name="Picture 53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1032688" y="1944029"/>
          <a:ext cx="152381" cy="104762"/>
        </a:xfrm>
        <a:prstGeom prst="rect">
          <a:avLst/>
        </a:prstGeom>
      </xdr:spPr>
    </xdr:pic>
    <xdr:clientData/>
  </xdr:twoCellAnchor>
  <xdr:twoCellAnchor editAs="oneCell">
    <xdr:from>
      <xdr:col>3</xdr:col>
      <xdr:colOff>40083</xdr:colOff>
      <xdr:row>17</xdr:row>
      <xdr:rowOff>56199</xdr:rowOff>
    </xdr:from>
    <xdr:to>
      <xdr:col>3</xdr:col>
      <xdr:colOff>192464</xdr:colOff>
      <xdr:row>17</xdr:row>
      <xdr:rowOff>160961</xdr:rowOff>
    </xdr:to>
    <xdr:pic>
      <xdr:nvPicPr>
        <xdr:cNvPr id="55" name="Picture 54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1032688" y="3545357"/>
          <a:ext cx="152381" cy="104762"/>
        </a:xfrm>
        <a:prstGeom prst="rect">
          <a:avLst/>
        </a:prstGeom>
      </xdr:spPr>
    </xdr:pic>
    <xdr:clientData/>
  </xdr:twoCellAnchor>
  <xdr:twoCellAnchor editAs="oneCell">
    <xdr:from>
      <xdr:col>3</xdr:col>
      <xdr:colOff>40083</xdr:colOff>
      <xdr:row>12</xdr:row>
      <xdr:rowOff>58001</xdr:rowOff>
    </xdr:from>
    <xdr:to>
      <xdr:col>3</xdr:col>
      <xdr:colOff>192464</xdr:colOff>
      <xdr:row>12</xdr:row>
      <xdr:rowOff>162763</xdr:rowOff>
    </xdr:to>
    <xdr:pic>
      <xdr:nvPicPr>
        <xdr:cNvPr id="56" name="Picture 55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1032688" y="2544527"/>
          <a:ext cx="152381" cy="104762"/>
        </a:xfrm>
        <a:prstGeom prst="rect">
          <a:avLst/>
        </a:prstGeom>
      </xdr:spPr>
    </xdr:pic>
    <xdr:clientData/>
  </xdr:twoCellAnchor>
  <xdr:twoCellAnchor editAs="oneCell">
    <xdr:from>
      <xdr:col>3</xdr:col>
      <xdr:colOff>40083</xdr:colOff>
      <xdr:row>15</xdr:row>
      <xdr:rowOff>56920</xdr:rowOff>
    </xdr:from>
    <xdr:to>
      <xdr:col>3</xdr:col>
      <xdr:colOff>192464</xdr:colOff>
      <xdr:row>15</xdr:row>
      <xdr:rowOff>161682</xdr:rowOff>
    </xdr:to>
    <xdr:pic>
      <xdr:nvPicPr>
        <xdr:cNvPr id="57" name="Picture 56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1032688" y="3145025"/>
          <a:ext cx="152381" cy="104762"/>
        </a:xfrm>
        <a:prstGeom prst="rect">
          <a:avLst/>
        </a:prstGeom>
      </xdr:spPr>
    </xdr:pic>
    <xdr:clientData/>
  </xdr:twoCellAnchor>
  <xdr:twoCellAnchor editAs="oneCell">
    <xdr:from>
      <xdr:col>3</xdr:col>
      <xdr:colOff>40083</xdr:colOff>
      <xdr:row>7</xdr:row>
      <xdr:rowOff>59802</xdr:rowOff>
    </xdr:from>
    <xdr:to>
      <xdr:col>3</xdr:col>
      <xdr:colOff>192464</xdr:colOff>
      <xdr:row>7</xdr:row>
      <xdr:rowOff>164564</xdr:rowOff>
    </xdr:to>
    <xdr:pic>
      <xdr:nvPicPr>
        <xdr:cNvPr id="58" name="Picture 57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1032688" y="1543697"/>
          <a:ext cx="152381" cy="104762"/>
        </a:xfrm>
        <a:prstGeom prst="rect">
          <a:avLst/>
        </a:prstGeom>
      </xdr:spPr>
    </xdr:pic>
    <xdr:clientData/>
  </xdr:twoCellAnchor>
  <xdr:twoCellAnchor editAs="oneCell">
    <xdr:from>
      <xdr:col>3</xdr:col>
      <xdr:colOff>40083</xdr:colOff>
      <xdr:row>16</xdr:row>
      <xdr:rowOff>56559</xdr:rowOff>
    </xdr:from>
    <xdr:to>
      <xdr:col>3</xdr:col>
      <xdr:colOff>192464</xdr:colOff>
      <xdr:row>16</xdr:row>
      <xdr:rowOff>161321</xdr:rowOff>
    </xdr:to>
    <xdr:pic>
      <xdr:nvPicPr>
        <xdr:cNvPr id="59" name="Picture 58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1032688" y="3345191"/>
          <a:ext cx="152381" cy="104762"/>
        </a:xfrm>
        <a:prstGeom prst="rect">
          <a:avLst/>
        </a:prstGeom>
      </xdr:spPr>
    </xdr:pic>
    <xdr:clientData/>
  </xdr:twoCellAnchor>
  <xdr:twoCellAnchor editAs="oneCell">
    <xdr:from>
      <xdr:col>3</xdr:col>
      <xdr:colOff>40083</xdr:colOff>
      <xdr:row>18</xdr:row>
      <xdr:rowOff>55839</xdr:rowOff>
    </xdr:from>
    <xdr:to>
      <xdr:col>3</xdr:col>
      <xdr:colOff>192464</xdr:colOff>
      <xdr:row>18</xdr:row>
      <xdr:rowOff>160601</xdr:rowOff>
    </xdr:to>
    <xdr:pic>
      <xdr:nvPicPr>
        <xdr:cNvPr id="60" name="Picture 59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1032688" y="3745523"/>
          <a:ext cx="152381" cy="104762"/>
        </a:xfrm>
        <a:prstGeom prst="rect">
          <a:avLst/>
        </a:prstGeom>
      </xdr:spPr>
    </xdr:pic>
    <xdr:clientData/>
  </xdr:twoCellAnchor>
  <xdr:twoCellAnchor editAs="oneCell">
    <xdr:from>
      <xdr:col>3</xdr:col>
      <xdr:colOff>40083</xdr:colOff>
      <xdr:row>19</xdr:row>
      <xdr:rowOff>55478</xdr:rowOff>
    </xdr:from>
    <xdr:to>
      <xdr:col>3</xdr:col>
      <xdr:colOff>192464</xdr:colOff>
      <xdr:row>19</xdr:row>
      <xdr:rowOff>160240</xdr:rowOff>
    </xdr:to>
    <xdr:pic>
      <xdr:nvPicPr>
        <xdr:cNvPr id="61" name="Picture 60"/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2688" y="3945689"/>
          <a:ext cx="152381" cy="104762"/>
        </a:xfrm>
        <a:prstGeom prst="rect">
          <a:avLst/>
        </a:prstGeom>
      </xdr:spPr>
    </xdr:pic>
    <xdr:clientData/>
  </xdr:twoCellAnchor>
  <xdr:twoCellAnchor editAs="oneCell">
    <xdr:from>
      <xdr:col>3</xdr:col>
      <xdr:colOff>40083</xdr:colOff>
      <xdr:row>21</xdr:row>
      <xdr:rowOff>54758</xdr:rowOff>
    </xdr:from>
    <xdr:to>
      <xdr:col>3</xdr:col>
      <xdr:colOff>192464</xdr:colOff>
      <xdr:row>21</xdr:row>
      <xdr:rowOff>159520</xdr:rowOff>
    </xdr:to>
    <xdr:pic>
      <xdr:nvPicPr>
        <xdr:cNvPr id="62" name="Picture 61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1032688" y="4346021"/>
          <a:ext cx="152381" cy="104762"/>
        </a:xfrm>
        <a:prstGeom prst="rect">
          <a:avLst/>
        </a:prstGeom>
      </xdr:spPr>
    </xdr:pic>
    <xdr:clientData/>
  </xdr:twoCellAnchor>
  <xdr:twoCellAnchor editAs="oneCell">
    <xdr:from>
      <xdr:col>3</xdr:col>
      <xdr:colOff>40083</xdr:colOff>
      <xdr:row>20</xdr:row>
      <xdr:rowOff>55118</xdr:rowOff>
    </xdr:from>
    <xdr:to>
      <xdr:col>3</xdr:col>
      <xdr:colOff>192464</xdr:colOff>
      <xdr:row>20</xdr:row>
      <xdr:rowOff>159880</xdr:rowOff>
    </xdr:to>
    <xdr:pic>
      <xdr:nvPicPr>
        <xdr:cNvPr id="63" name="Picture 62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1032688" y="4145855"/>
          <a:ext cx="152381" cy="104762"/>
        </a:xfrm>
        <a:prstGeom prst="rect">
          <a:avLst/>
        </a:prstGeom>
      </xdr:spPr>
    </xdr:pic>
    <xdr:clientData/>
  </xdr:twoCellAnchor>
  <xdr:twoCellAnchor editAs="oneCell">
    <xdr:from>
      <xdr:col>3</xdr:col>
      <xdr:colOff>40083</xdr:colOff>
      <xdr:row>23</xdr:row>
      <xdr:rowOff>54030</xdr:rowOff>
    </xdr:from>
    <xdr:to>
      <xdr:col>3</xdr:col>
      <xdr:colOff>192464</xdr:colOff>
      <xdr:row>23</xdr:row>
      <xdr:rowOff>158792</xdr:rowOff>
    </xdr:to>
    <xdr:pic>
      <xdr:nvPicPr>
        <xdr:cNvPr id="64" name="Picture 63"/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2688" y="4746346"/>
          <a:ext cx="152381" cy="104762"/>
        </a:xfrm>
        <a:prstGeom prst="rect">
          <a:avLst/>
        </a:prstGeom>
      </xdr:spPr>
    </xdr:pic>
    <xdr:clientData/>
  </xdr:twoCellAnchor>
  <xdr:twoCellAnchor editAs="oneCell">
    <xdr:from>
      <xdr:col>3</xdr:col>
      <xdr:colOff>40083</xdr:colOff>
      <xdr:row>14</xdr:row>
      <xdr:rowOff>57280</xdr:rowOff>
    </xdr:from>
    <xdr:to>
      <xdr:col>3</xdr:col>
      <xdr:colOff>192464</xdr:colOff>
      <xdr:row>14</xdr:row>
      <xdr:rowOff>162042</xdr:rowOff>
    </xdr:to>
    <xdr:pic>
      <xdr:nvPicPr>
        <xdr:cNvPr id="29" name="Picture 28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1032688" y="2944859"/>
          <a:ext cx="152381" cy="104762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6</xdr:row>
      <xdr:rowOff>0</xdr:rowOff>
    </xdr:from>
    <xdr:to>
      <xdr:col>3</xdr:col>
      <xdr:colOff>57150</xdr:colOff>
      <xdr:row>6</xdr:row>
      <xdr:rowOff>9525</xdr:rowOff>
    </xdr:to>
    <xdr:sp macro="" textlink="">
      <xdr:nvSpPr>
        <xdr:cNvPr id="27" name="AutoShape 55" descr="Formula"/>
        <xdr:cNvSpPr>
          <a:spLocks noChangeAspect="1" noChangeArrowheads="1"/>
        </xdr:cNvSpPr>
      </xdr:nvSpPr>
      <xdr:spPr bwMode="auto">
        <a:xfrm>
          <a:off x="981075" y="1276350"/>
          <a:ext cx="5715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57150</xdr:colOff>
      <xdr:row>7</xdr:row>
      <xdr:rowOff>9525</xdr:rowOff>
    </xdr:to>
    <xdr:sp macro="" textlink="">
      <xdr:nvSpPr>
        <xdr:cNvPr id="28" name="AutoShape 56" descr="Formula"/>
        <xdr:cNvSpPr>
          <a:spLocks noChangeAspect="1" noChangeArrowheads="1"/>
        </xdr:cNvSpPr>
      </xdr:nvSpPr>
      <xdr:spPr bwMode="auto">
        <a:xfrm>
          <a:off x="981075" y="1476375"/>
          <a:ext cx="5715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57150</xdr:colOff>
      <xdr:row>10</xdr:row>
      <xdr:rowOff>9525</xdr:rowOff>
    </xdr:to>
    <xdr:sp macro="" textlink="">
      <xdr:nvSpPr>
        <xdr:cNvPr id="29" name="AutoShape 60" descr="Formula"/>
        <xdr:cNvSpPr>
          <a:spLocks noChangeAspect="1" noChangeArrowheads="1"/>
        </xdr:cNvSpPr>
      </xdr:nvSpPr>
      <xdr:spPr bwMode="auto">
        <a:xfrm>
          <a:off x="981075" y="2076450"/>
          <a:ext cx="5715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57150</xdr:colOff>
      <xdr:row>23</xdr:row>
      <xdr:rowOff>9525</xdr:rowOff>
    </xdr:to>
    <xdr:sp macro="" textlink="">
      <xdr:nvSpPr>
        <xdr:cNvPr id="30" name="AutoShape 71" descr="Formula"/>
        <xdr:cNvSpPr>
          <a:spLocks noChangeAspect="1" noChangeArrowheads="1"/>
        </xdr:cNvSpPr>
      </xdr:nvSpPr>
      <xdr:spPr bwMode="auto">
        <a:xfrm>
          <a:off x="981075" y="4676775"/>
          <a:ext cx="5715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40083</xdr:colOff>
      <xdr:row>11</xdr:row>
      <xdr:rowOff>58361</xdr:rowOff>
    </xdr:from>
    <xdr:to>
      <xdr:col>3</xdr:col>
      <xdr:colOff>192464</xdr:colOff>
      <xdr:row>11</xdr:row>
      <xdr:rowOff>163123</xdr:rowOff>
    </xdr:to>
    <xdr:pic>
      <xdr:nvPicPr>
        <xdr:cNvPr id="31" name="Picture 30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1158" y="2334836"/>
          <a:ext cx="152381" cy="104762"/>
        </a:xfrm>
        <a:prstGeom prst="rect">
          <a:avLst/>
        </a:prstGeom>
      </xdr:spPr>
    </xdr:pic>
    <xdr:clientData/>
  </xdr:twoCellAnchor>
  <xdr:twoCellAnchor editAs="oneCell">
    <xdr:from>
      <xdr:col>3</xdr:col>
      <xdr:colOff>40083</xdr:colOff>
      <xdr:row>13</xdr:row>
      <xdr:rowOff>57640</xdr:rowOff>
    </xdr:from>
    <xdr:to>
      <xdr:col>3</xdr:col>
      <xdr:colOff>192464</xdr:colOff>
      <xdr:row>13</xdr:row>
      <xdr:rowOff>162402</xdr:rowOff>
    </xdr:to>
    <xdr:pic>
      <xdr:nvPicPr>
        <xdr:cNvPr id="32" name="Picture 31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1158" y="2734165"/>
          <a:ext cx="152381" cy="104762"/>
        </a:xfrm>
        <a:prstGeom prst="rect">
          <a:avLst/>
        </a:prstGeom>
      </xdr:spPr>
    </xdr:pic>
    <xdr:clientData/>
  </xdr:twoCellAnchor>
  <xdr:twoCellAnchor editAs="oneCell">
    <xdr:from>
      <xdr:col>3</xdr:col>
      <xdr:colOff>40083</xdr:colOff>
      <xdr:row>10</xdr:row>
      <xdr:rowOff>58721</xdr:rowOff>
    </xdr:from>
    <xdr:to>
      <xdr:col>3</xdr:col>
      <xdr:colOff>192464</xdr:colOff>
      <xdr:row>10</xdr:row>
      <xdr:rowOff>163483</xdr:rowOff>
    </xdr:to>
    <xdr:pic>
      <xdr:nvPicPr>
        <xdr:cNvPr id="33" name="Picture 32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1158" y="2135171"/>
          <a:ext cx="152381" cy="104762"/>
        </a:xfrm>
        <a:prstGeom prst="rect">
          <a:avLst/>
        </a:prstGeom>
      </xdr:spPr>
    </xdr:pic>
    <xdr:clientData/>
  </xdr:twoCellAnchor>
  <xdr:twoCellAnchor editAs="oneCell">
    <xdr:from>
      <xdr:col>3</xdr:col>
      <xdr:colOff>40083</xdr:colOff>
      <xdr:row>22</xdr:row>
      <xdr:rowOff>54398</xdr:rowOff>
    </xdr:from>
    <xdr:to>
      <xdr:col>3</xdr:col>
      <xdr:colOff>192464</xdr:colOff>
      <xdr:row>22</xdr:row>
      <xdr:rowOff>159160</xdr:rowOff>
    </xdr:to>
    <xdr:pic>
      <xdr:nvPicPr>
        <xdr:cNvPr id="34" name="Picture 33"/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1158" y="4531148"/>
          <a:ext cx="152381" cy="104762"/>
        </a:xfrm>
        <a:prstGeom prst="rect">
          <a:avLst/>
        </a:prstGeom>
      </xdr:spPr>
    </xdr:pic>
    <xdr:clientData/>
  </xdr:twoCellAnchor>
  <xdr:twoCellAnchor editAs="oneCell">
    <xdr:from>
      <xdr:col>3</xdr:col>
      <xdr:colOff>40083</xdr:colOff>
      <xdr:row>6</xdr:row>
      <xdr:rowOff>60163</xdr:rowOff>
    </xdr:from>
    <xdr:to>
      <xdr:col>3</xdr:col>
      <xdr:colOff>192464</xdr:colOff>
      <xdr:row>6</xdr:row>
      <xdr:rowOff>164925</xdr:rowOff>
    </xdr:to>
    <xdr:pic>
      <xdr:nvPicPr>
        <xdr:cNvPr id="35" name="Picture 34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021158" y="1336513"/>
          <a:ext cx="152381" cy="104762"/>
        </a:xfrm>
        <a:prstGeom prst="rect">
          <a:avLst/>
        </a:prstGeom>
      </xdr:spPr>
    </xdr:pic>
    <xdr:clientData/>
  </xdr:twoCellAnchor>
  <xdr:twoCellAnchor editAs="oneCell">
    <xdr:from>
      <xdr:col>3</xdr:col>
      <xdr:colOff>40083</xdr:colOff>
      <xdr:row>8</xdr:row>
      <xdr:rowOff>59442</xdr:rowOff>
    </xdr:from>
    <xdr:to>
      <xdr:col>3</xdr:col>
      <xdr:colOff>192464</xdr:colOff>
      <xdr:row>8</xdr:row>
      <xdr:rowOff>164204</xdr:rowOff>
    </xdr:to>
    <xdr:pic>
      <xdr:nvPicPr>
        <xdr:cNvPr id="36" name="Picture 35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1158" y="1735842"/>
          <a:ext cx="152381" cy="104762"/>
        </a:xfrm>
        <a:prstGeom prst="rect">
          <a:avLst/>
        </a:prstGeom>
      </xdr:spPr>
    </xdr:pic>
    <xdr:clientData/>
  </xdr:twoCellAnchor>
  <xdr:twoCellAnchor editAs="oneCell">
    <xdr:from>
      <xdr:col>3</xdr:col>
      <xdr:colOff>40083</xdr:colOff>
      <xdr:row>9</xdr:row>
      <xdr:rowOff>59082</xdr:rowOff>
    </xdr:from>
    <xdr:to>
      <xdr:col>3</xdr:col>
      <xdr:colOff>192464</xdr:colOff>
      <xdr:row>9</xdr:row>
      <xdr:rowOff>163844</xdr:rowOff>
    </xdr:to>
    <xdr:pic>
      <xdr:nvPicPr>
        <xdr:cNvPr id="37" name="Picture 36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021158" y="1935507"/>
          <a:ext cx="152381" cy="104762"/>
        </a:xfrm>
        <a:prstGeom prst="rect">
          <a:avLst/>
        </a:prstGeom>
      </xdr:spPr>
    </xdr:pic>
    <xdr:clientData/>
  </xdr:twoCellAnchor>
  <xdr:twoCellAnchor editAs="oneCell">
    <xdr:from>
      <xdr:col>3</xdr:col>
      <xdr:colOff>40083</xdr:colOff>
      <xdr:row>17</xdr:row>
      <xdr:rowOff>56199</xdr:rowOff>
    </xdr:from>
    <xdr:to>
      <xdr:col>3</xdr:col>
      <xdr:colOff>192464</xdr:colOff>
      <xdr:row>17</xdr:row>
      <xdr:rowOff>160961</xdr:rowOff>
    </xdr:to>
    <xdr:pic>
      <xdr:nvPicPr>
        <xdr:cNvPr id="38" name="Picture 37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021158" y="3532824"/>
          <a:ext cx="152381" cy="104762"/>
        </a:xfrm>
        <a:prstGeom prst="rect">
          <a:avLst/>
        </a:prstGeom>
      </xdr:spPr>
    </xdr:pic>
    <xdr:clientData/>
  </xdr:twoCellAnchor>
  <xdr:twoCellAnchor editAs="oneCell">
    <xdr:from>
      <xdr:col>3</xdr:col>
      <xdr:colOff>40083</xdr:colOff>
      <xdr:row>12</xdr:row>
      <xdr:rowOff>58001</xdr:rowOff>
    </xdr:from>
    <xdr:to>
      <xdr:col>3</xdr:col>
      <xdr:colOff>192464</xdr:colOff>
      <xdr:row>12</xdr:row>
      <xdr:rowOff>162763</xdr:rowOff>
    </xdr:to>
    <xdr:pic>
      <xdr:nvPicPr>
        <xdr:cNvPr id="39" name="Picture 38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1021158" y="2534501"/>
          <a:ext cx="152381" cy="104762"/>
        </a:xfrm>
        <a:prstGeom prst="rect">
          <a:avLst/>
        </a:prstGeom>
      </xdr:spPr>
    </xdr:pic>
    <xdr:clientData/>
  </xdr:twoCellAnchor>
  <xdr:twoCellAnchor editAs="oneCell">
    <xdr:from>
      <xdr:col>3</xdr:col>
      <xdr:colOff>40083</xdr:colOff>
      <xdr:row>15</xdr:row>
      <xdr:rowOff>56920</xdr:rowOff>
    </xdr:from>
    <xdr:to>
      <xdr:col>3</xdr:col>
      <xdr:colOff>192464</xdr:colOff>
      <xdr:row>15</xdr:row>
      <xdr:rowOff>161682</xdr:rowOff>
    </xdr:to>
    <xdr:pic>
      <xdr:nvPicPr>
        <xdr:cNvPr id="40" name="Picture 39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1021158" y="3133495"/>
          <a:ext cx="152381" cy="104762"/>
        </a:xfrm>
        <a:prstGeom prst="rect">
          <a:avLst/>
        </a:prstGeom>
      </xdr:spPr>
    </xdr:pic>
    <xdr:clientData/>
  </xdr:twoCellAnchor>
  <xdr:twoCellAnchor editAs="oneCell">
    <xdr:from>
      <xdr:col>3</xdr:col>
      <xdr:colOff>40083</xdr:colOff>
      <xdr:row>7</xdr:row>
      <xdr:rowOff>59802</xdr:rowOff>
    </xdr:from>
    <xdr:to>
      <xdr:col>3</xdr:col>
      <xdr:colOff>192464</xdr:colOff>
      <xdr:row>7</xdr:row>
      <xdr:rowOff>164564</xdr:rowOff>
    </xdr:to>
    <xdr:pic>
      <xdr:nvPicPr>
        <xdr:cNvPr id="41" name="Picture 40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1021158" y="1536177"/>
          <a:ext cx="152381" cy="104762"/>
        </a:xfrm>
        <a:prstGeom prst="rect">
          <a:avLst/>
        </a:prstGeom>
      </xdr:spPr>
    </xdr:pic>
    <xdr:clientData/>
  </xdr:twoCellAnchor>
  <xdr:twoCellAnchor editAs="oneCell">
    <xdr:from>
      <xdr:col>3</xdr:col>
      <xdr:colOff>40083</xdr:colOff>
      <xdr:row>16</xdr:row>
      <xdr:rowOff>56559</xdr:rowOff>
    </xdr:from>
    <xdr:to>
      <xdr:col>3</xdr:col>
      <xdr:colOff>192464</xdr:colOff>
      <xdr:row>16</xdr:row>
      <xdr:rowOff>161321</xdr:rowOff>
    </xdr:to>
    <xdr:pic>
      <xdr:nvPicPr>
        <xdr:cNvPr id="42" name="Picture 41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1021158" y="3333159"/>
          <a:ext cx="152381" cy="104762"/>
        </a:xfrm>
        <a:prstGeom prst="rect">
          <a:avLst/>
        </a:prstGeom>
      </xdr:spPr>
    </xdr:pic>
    <xdr:clientData/>
  </xdr:twoCellAnchor>
  <xdr:twoCellAnchor editAs="oneCell">
    <xdr:from>
      <xdr:col>3</xdr:col>
      <xdr:colOff>40083</xdr:colOff>
      <xdr:row>18</xdr:row>
      <xdr:rowOff>55839</xdr:rowOff>
    </xdr:from>
    <xdr:to>
      <xdr:col>3</xdr:col>
      <xdr:colOff>192464</xdr:colOff>
      <xdr:row>18</xdr:row>
      <xdr:rowOff>160601</xdr:rowOff>
    </xdr:to>
    <xdr:pic>
      <xdr:nvPicPr>
        <xdr:cNvPr id="43" name="Picture 42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1021158" y="3732489"/>
          <a:ext cx="152381" cy="104762"/>
        </a:xfrm>
        <a:prstGeom prst="rect">
          <a:avLst/>
        </a:prstGeom>
      </xdr:spPr>
    </xdr:pic>
    <xdr:clientData/>
  </xdr:twoCellAnchor>
  <xdr:twoCellAnchor editAs="oneCell">
    <xdr:from>
      <xdr:col>3</xdr:col>
      <xdr:colOff>40083</xdr:colOff>
      <xdr:row>19</xdr:row>
      <xdr:rowOff>55478</xdr:rowOff>
    </xdr:from>
    <xdr:to>
      <xdr:col>3</xdr:col>
      <xdr:colOff>192464</xdr:colOff>
      <xdr:row>19</xdr:row>
      <xdr:rowOff>160240</xdr:rowOff>
    </xdr:to>
    <xdr:pic>
      <xdr:nvPicPr>
        <xdr:cNvPr id="44" name="Picture 4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1158" y="3932153"/>
          <a:ext cx="152381" cy="104762"/>
        </a:xfrm>
        <a:prstGeom prst="rect">
          <a:avLst/>
        </a:prstGeom>
      </xdr:spPr>
    </xdr:pic>
    <xdr:clientData/>
  </xdr:twoCellAnchor>
  <xdr:twoCellAnchor editAs="oneCell">
    <xdr:from>
      <xdr:col>3</xdr:col>
      <xdr:colOff>40083</xdr:colOff>
      <xdr:row>21</xdr:row>
      <xdr:rowOff>54758</xdr:rowOff>
    </xdr:from>
    <xdr:to>
      <xdr:col>3</xdr:col>
      <xdr:colOff>192464</xdr:colOff>
      <xdr:row>21</xdr:row>
      <xdr:rowOff>159520</xdr:rowOff>
    </xdr:to>
    <xdr:pic>
      <xdr:nvPicPr>
        <xdr:cNvPr id="45" name="Picture 44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1021158" y="4331483"/>
          <a:ext cx="152381" cy="104762"/>
        </a:xfrm>
        <a:prstGeom prst="rect">
          <a:avLst/>
        </a:prstGeom>
      </xdr:spPr>
    </xdr:pic>
    <xdr:clientData/>
  </xdr:twoCellAnchor>
  <xdr:twoCellAnchor editAs="oneCell">
    <xdr:from>
      <xdr:col>3</xdr:col>
      <xdr:colOff>40083</xdr:colOff>
      <xdr:row>20</xdr:row>
      <xdr:rowOff>55118</xdr:rowOff>
    </xdr:from>
    <xdr:to>
      <xdr:col>3</xdr:col>
      <xdr:colOff>192464</xdr:colOff>
      <xdr:row>20</xdr:row>
      <xdr:rowOff>159880</xdr:rowOff>
    </xdr:to>
    <xdr:pic>
      <xdr:nvPicPr>
        <xdr:cNvPr id="46" name="Picture 45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1021158" y="4131818"/>
          <a:ext cx="152381" cy="104762"/>
        </a:xfrm>
        <a:prstGeom prst="rect">
          <a:avLst/>
        </a:prstGeom>
      </xdr:spPr>
    </xdr:pic>
    <xdr:clientData/>
  </xdr:twoCellAnchor>
  <xdr:twoCellAnchor editAs="oneCell">
    <xdr:from>
      <xdr:col>3</xdr:col>
      <xdr:colOff>40083</xdr:colOff>
      <xdr:row>23</xdr:row>
      <xdr:rowOff>54030</xdr:rowOff>
    </xdr:from>
    <xdr:to>
      <xdr:col>3</xdr:col>
      <xdr:colOff>192464</xdr:colOff>
      <xdr:row>23</xdr:row>
      <xdr:rowOff>158792</xdr:rowOff>
    </xdr:to>
    <xdr:pic>
      <xdr:nvPicPr>
        <xdr:cNvPr id="47" name="Picture 46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1158" y="4730805"/>
          <a:ext cx="152381" cy="104762"/>
        </a:xfrm>
        <a:prstGeom prst="rect">
          <a:avLst/>
        </a:prstGeom>
      </xdr:spPr>
    </xdr:pic>
    <xdr:clientData/>
  </xdr:twoCellAnchor>
  <xdr:twoCellAnchor editAs="oneCell">
    <xdr:from>
      <xdr:col>3</xdr:col>
      <xdr:colOff>40083</xdr:colOff>
      <xdr:row>14</xdr:row>
      <xdr:rowOff>57280</xdr:rowOff>
    </xdr:from>
    <xdr:to>
      <xdr:col>3</xdr:col>
      <xdr:colOff>192464</xdr:colOff>
      <xdr:row>14</xdr:row>
      <xdr:rowOff>162042</xdr:rowOff>
    </xdr:to>
    <xdr:pic>
      <xdr:nvPicPr>
        <xdr:cNvPr id="48" name="Picture 47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1021158" y="2933830"/>
          <a:ext cx="152381" cy="104762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6</xdr:row>
      <xdr:rowOff>0</xdr:rowOff>
    </xdr:from>
    <xdr:to>
      <xdr:col>3</xdr:col>
      <xdr:colOff>57150</xdr:colOff>
      <xdr:row>6</xdr:row>
      <xdr:rowOff>9525</xdr:rowOff>
    </xdr:to>
    <xdr:sp macro="" textlink="">
      <xdr:nvSpPr>
        <xdr:cNvPr id="27" name="AutoShape 55" descr="Formula"/>
        <xdr:cNvSpPr>
          <a:spLocks noChangeAspect="1" noChangeArrowheads="1"/>
        </xdr:cNvSpPr>
      </xdr:nvSpPr>
      <xdr:spPr bwMode="auto">
        <a:xfrm>
          <a:off x="981075" y="1276350"/>
          <a:ext cx="5715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57150</xdr:colOff>
      <xdr:row>7</xdr:row>
      <xdr:rowOff>9525</xdr:rowOff>
    </xdr:to>
    <xdr:sp macro="" textlink="">
      <xdr:nvSpPr>
        <xdr:cNvPr id="28" name="AutoShape 56" descr="Formula"/>
        <xdr:cNvSpPr>
          <a:spLocks noChangeAspect="1" noChangeArrowheads="1"/>
        </xdr:cNvSpPr>
      </xdr:nvSpPr>
      <xdr:spPr bwMode="auto">
        <a:xfrm>
          <a:off x="981075" y="1476375"/>
          <a:ext cx="5715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57150</xdr:colOff>
      <xdr:row>10</xdr:row>
      <xdr:rowOff>9525</xdr:rowOff>
    </xdr:to>
    <xdr:sp macro="" textlink="">
      <xdr:nvSpPr>
        <xdr:cNvPr id="29" name="AutoShape 60" descr="Formula"/>
        <xdr:cNvSpPr>
          <a:spLocks noChangeAspect="1" noChangeArrowheads="1"/>
        </xdr:cNvSpPr>
      </xdr:nvSpPr>
      <xdr:spPr bwMode="auto">
        <a:xfrm>
          <a:off x="981075" y="2076450"/>
          <a:ext cx="5715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57150</xdr:colOff>
      <xdr:row>23</xdr:row>
      <xdr:rowOff>9525</xdr:rowOff>
    </xdr:to>
    <xdr:sp macro="" textlink="">
      <xdr:nvSpPr>
        <xdr:cNvPr id="30" name="AutoShape 71" descr="Formula"/>
        <xdr:cNvSpPr>
          <a:spLocks noChangeAspect="1" noChangeArrowheads="1"/>
        </xdr:cNvSpPr>
      </xdr:nvSpPr>
      <xdr:spPr bwMode="auto">
        <a:xfrm>
          <a:off x="981075" y="4676775"/>
          <a:ext cx="5715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40083</xdr:colOff>
      <xdr:row>11</xdr:row>
      <xdr:rowOff>58361</xdr:rowOff>
    </xdr:from>
    <xdr:to>
      <xdr:col>3</xdr:col>
      <xdr:colOff>192464</xdr:colOff>
      <xdr:row>11</xdr:row>
      <xdr:rowOff>163123</xdr:rowOff>
    </xdr:to>
    <xdr:pic>
      <xdr:nvPicPr>
        <xdr:cNvPr id="31" name="Picture 30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1158" y="2334836"/>
          <a:ext cx="152381" cy="104762"/>
        </a:xfrm>
        <a:prstGeom prst="rect">
          <a:avLst/>
        </a:prstGeom>
      </xdr:spPr>
    </xdr:pic>
    <xdr:clientData/>
  </xdr:twoCellAnchor>
  <xdr:twoCellAnchor editAs="oneCell">
    <xdr:from>
      <xdr:col>3</xdr:col>
      <xdr:colOff>40083</xdr:colOff>
      <xdr:row>13</xdr:row>
      <xdr:rowOff>57640</xdr:rowOff>
    </xdr:from>
    <xdr:to>
      <xdr:col>3</xdr:col>
      <xdr:colOff>192464</xdr:colOff>
      <xdr:row>13</xdr:row>
      <xdr:rowOff>162402</xdr:rowOff>
    </xdr:to>
    <xdr:pic>
      <xdr:nvPicPr>
        <xdr:cNvPr id="32" name="Picture 31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1158" y="2734165"/>
          <a:ext cx="152381" cy="104762"/>
        </a:xfrm>
        <a:prstGeom prst="rect">
          <a:avLst/>
        </a:prstGeom>
      </xdr:spPr>
    </xdr:pic>
    <xdr:clientData/>
  </xdr:twoCellAnchor>
  <xdr:twoCellAnchor editAs="oneCell">
    <xdr:from>
      <xdr:col>3</xdr:col>
      <xdr:colOff>40083</xdr:colOff>
      <xdr:row>10</xdr:row>
      <xdr:rowOff>58721</xdr:rowOff>
    </xdr:from>
    <xdr:to>
      <xdr:col>3</xdr:col>
      <xdr:colOff>192464</xdr:colOff>
      <xdr:row>10</xdr:row>
      <xdr:rowOff>163483</xdr:rowOff>
    </xdr:to>
    <xdr:pic>
      <xdr:nvPicPr>
        <xdr:cNvPr id="33" name="Picture 32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1158" y="2135171"/>
          <a:ext cx="152381" cy="104762"/>
        </a:xfrm>
        <a:prstGeom prst="rect">
          <a:avLst/>
        </a:prstGeom>
      </xdr:spPr>
    </xdr:pic>
    <xdr:clientData/>
  </xdr:twoCellAnchor>
  <xdr:twoCellAnchor editAs="oneCell">
    <xdr:from>
      <xdr:col>3</xdr:col>
      <xdr:colOff>40083</xdr:colOff>
      <xdr:row>22</xdr:row>
      <xdr:rowOff>54398</xdr:rowOff>
    </xdr:from>
    <xdr:to>
      <xdr:col>3</xdr:col>
      <xdr:colOff>192464</xdr:colOff>
      <xdr:row>22</xdr:row>
      <xdr:rowOff>159160</xdr:rowOff>
    </xdr:to>
    <xdr:pic>
      <xdr:nvPicPr>
        <xdr:cNvPr id="34" name="Picture 33"/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1158" y="4531148"/>
          <a:ext cx="152381" cy="104762"/>
        </a:xfrm>
        <a:prstGeom prst="rect">
          <a:avLst/>
        </a:prstGeom>
      </xdr:spPr>
    </xdr:pic>
    <xdr:clientData/>
  </xdr:twoCellAnchor>
  <xdr:twoCellAnchor editAs="oneCell">
    <xdr:from>
      <xdr:col>3</xdr:col>
      <xdr:colOff>40083</xdr:colOff>
      <xdr:row>6</xdr:row>
      <xdr:rowOff>60163</xdr:rowOff>
    </xdr:from>
    <xdr:to>
      <xdr:col>3</xdr:col>
      <xdr:colOff>192464</xdr:colOff>
      <xdr:row>6</xdr:row>
      <xdr:rowOff>164925</xdr:rowOff>
    </xdr:to>
    <xdr:pic>
      <xdr:nvPicPr>
        <xdr:cNvPr id="35" name="Picture 34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021158" y="1336513"/>
          <a:ext cx="152381" cy="104762"/>
        </a:xfrm>
        <a:prstGeom prst="rect">
          <a:avLst/>
        </a:prstGeom>
      </xdr:spPr>
    </xdr:pic>
    <xdr:clientData/>
  </xdr:twoCellAnchor>
  <xdr:twoCellAnchor editAs="oneCell">
    <xdr:from>
      <xdr:col>3</xdr:col>
      <xdr:colOff>40083</xdr:colOff>
      <xdr:row>8</xdr:row>
      <xdr:rowOff>59442</xdr:rowOff>
    </xdr:from>
    <xdr:to>
      <xdr:col>3</xdr:col>
      <xdr:colOff>192464</xdr:colOff>
      <xdr:row>8</xdr:row>
      <xdr:rowOff>164204</xdr:rowOff>
    </xdr:to>
    <xdr:pic>
      <xdr:nvPicPr>
        <xdr:cNvPr id="36" name="Picture 35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1158" y="1735842"/>
          <a:ext cx="152381" cy="104762"/>
        </a:xfrm>
        <a:prstGeom prst="rect">
          <a:avLst/>
        </a:prstGeom>
      </xdr:spPr>
    </xdr:pic>
    <xdr:clientData/>
  </xdr:twoCellAnchor>
  <xdr:twoCellAnchor editAs="oneCell">
    <xdr:from>
      <xdr:col>3</xdr:col>
      <xdr:colOff>40083</xdr:colOff>
      <xdr:row>9</xdr:row>
      <xdr:rowOff>59082</xdr:rowOff>
    </xdr:from>
    <xdr:to>
      <xdr:col>3</xdr:col>
      <xdr:colOff>192464</xdr:colOff>
      <xdr:row>9</xdr:row>
      <xdr:rowOff>163844</xdr:rowOff>
    </xdr:to>
    <xdr:pic>
      <xdr:nvPicPr>
        <xdr:cNvPr id="37" name="Picture 36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021158" y="1935507"/>
          <a:ext cx="152381" cy="104762"/>
        </a:xfrm>
        <a:prstGeom prst="rect">
          <a:avLst/>
        </a:prstGeom>
      </xdr:spPr>
    </xdr:pic>
    <xdr:clientData/>
  </xdr:twoCellAnchor>
  <xdr:twoCellAnchor editAs="oneCell">
    <xdr:from>
      <xdr:col>3</xdr:col>
      <xdr:colOff>40083</xdr:colOff>
      <xdr:row>17</xdr:row>
      <xdr:rowOff>56199</xdr:rowOff>
    </xdr:from>
    <xdr:to>
      <xdr:col>3</xdr:col>
      <xdr:colOff>192464</xdr:colOff>
      <xdr:row>17</xdr:row>
      <xdr:rowOff>160961</xdr:rowOff>
    </xdr:to>
    <xdr:pic>
      <xdr:nvPicPr>
        <xdr:cNvPr id="38" name="Picture 37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021158" y="3532824"/>
          <a:ext cx="152381" cy="104762"/>
        </a:xfrm>
        <a:prstGeom prst="rect">
          <a:avLst/>
        </a:prstGeom>
      </xdr:spPr>
    </xdr:pic>
    <xdr:clientData/>
  </xdr:twoCellAnchor>
  <xdr:twoCellAnchor editAs="oneCell">
    <xdr:from>
      <xdr:col>3</xdr:col>
      <xdr:colOff>40083</xdr:colOff>
      <xdr:row>12</xdr:row>
      <xdr:rowOff>58001</xdr:rowOff>
    </xdr:from>
    <xdr:to>
      <xdr:col>3</xdr:col>
      <xdr:colOff>192464</xdr:colOff>
      <xdr:row>12</xdr:row>
      <xdr:rowOff>162763</xdr:rowOff>
    </xdr:to>
    <xdr:pic>
      <xdr:nvPicPr>
        <xdr:cNvPr id="39" name="Picture 38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1021158" y="2534501"/>
          <a:ext cx="152381" cy="104762"/>
        </a:xfrm>
        <a:prstGeom prst="rect">
          <a:avLst/>
        </a:prstGeom>
      </xdr:spPr>
    </xdr:pic>
    <xdr:clientData/>
  </xdr:twoCellAnchor>
  <xdr:twoCellAnchor editAs="oneCell">
    <xdr:from>
      <xdr:col>3</xdr:col>
      <xdr:colOff>40083</xdr:colOff>
      <xdr:row>15</xdr:row>
      <xdr:rowOff>56920</xdr:rowOff>
    </xdr:from>
    <xdr:to>
      <xdr:col>3</xdr:col>
      <xdr:colOff>192464</xdr:colOff>
      <xdr:row>15</xdr:row>
      <xdr:rowOff>161682</xdr:rowOff>
    </xdr:to>
    <xdr:pic>
      <xdr:nvPicPr>
        <xdr:cNvPr id="40" name="Picture 39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1021158" y="3133495"/>
          <a:ext cx="152381" cy="104762"/>
        </a:xfrm>
        <a:prstGeom prst="rect">
          <a:avLst/>
        </a:prstGeom>
      </xdr:spPr>
    </xdr:pic>
    <xdr:clientData/>
  </xdr:twoCellAnchor>
  <xdr:twoCellAnchor editAs="oneCell">
    <xdr:from>
      <xdr:col>3</xdr:col>
      <xdr:colOff>40083</xdr:colOff>
      <xdr:row>7</xdr:row>
      <xdr:rowOff>59802</xdr:rowOff>
    </xdr:from>
    <xdr:to>
      <xdr:col>3</xdr:col>
      <xdr:colOff>192464</xdr:colOff>
      <xdr:row>7</xdr:row>
      <xdr:rowOff>164564</xdr:rowOff>
    </xdr:to>
    <xdr:pic>
      <xdr:nvPicPr>
        <xdr:cNvPr id="41" name="Picture 40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1021158" y="1536177"/>
          <a:ext cx="152381" cy="104762"/>
        </a:xfrm>
        <a:prstGeom prst="rect">
          <a:avLst/>
        </a:prstGeom>
      </xdr:spPr>
    </xdr:pic>
    <xdr:clientData/>
  </xdr:twoCellAnchor>
  <xdr:twoCellAnchor editAs="oneCell">
    <xdr:from>
      <xdr:col>3</xdr:col>
      <xdr:colOff>40083</xdr:colOff>
      <xdr:row>16</xdr:row>
      <xdr:rowOff>56559</xdr:rowOff>
    </xdr:from>
    <xdr:to>
      <xdr:col>3</xdr:col>
      <xdr:colOff>192464</xdr:colOff>
      <xdr:row>16</xdr:row>
      <xdr:rowOff>161321</xdr:rowOff>
    </xdr:to>
    <xdr:pic>
      <xdr:nvPicPr>
        <xdr:cNvPr id="42" name="Picture 41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1021158" y="3333159"/>
          <a:ext cx="152381" cy="104762"/>
        </a:xfrm>
        <a:prstGeom prst="rect">
          <a:avLst/>
        </a:prstGeom>
      </xdr:spPr>
    </xdr:pic>
    <xdr:clientData/>
  </xdr:twoCellAnchor>
  <xdr:twoCellAnchor editAs="oneCell">
    <xdr:from>
      <xdr:col>3</xdr:col>
      <xdr:colOff>40083</xdr:colOff>
      <xdr:row>18</xdr:row>
      <xdr:rowOff>55839</xdr:rowOff>
    </xdr:from>
    <xdr:to>
      <xdr:col>3</xdr:col>
      <xdr:colOff>192464</xdr:colOff>
      <xdr:row>18</xdr:row>
      <xdr:rowOff>160601</xdr:rowOff>
    </xdr:to>
    <xdr:pic>
      <xdr:nvPicPr>
        <xdr:cNvPr id="43" name="Picture 42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1021158" y="3732489"/>
          <a:ext cx="152381" cy="104762"/>
        </a:xfrm>
        <a:prstGeom prst="rect">
          <a:avLst/>
        </a:prstGeom>
      </xdr:spPr>
    </xdr:pic>
    <xdr:clientData/>
  </xdr:twoCellAnchor>
  <xdr:twoCellAnchor editAs="oneCell">
    <xdr:from>
      <xdr:col>3</xdr:col>
      <xdr:colOff>40083</xdr:colOff>
      <xdr:row>19</xdr:row>
      <xdr:rowOff>55478</xdr:rowOff>
    </xdr:from>
    <xdr:to>
      <xdr:col>3</xdr:col>
      <xdr:colOff>192464</xdr:colOff>
      <xdr:row>19</xdr:row>
      <xdr:rowOff>160240</xdr:rowOff>
    </xdr:to>
    <xdr:pic>
      <xdr:nvPicPr>
        <xdr:cNvPr id="44" name="Picture 4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1158" y="3932153"/>
          <a:ext cx="152381" cy="104762"/>
        </a:xfrm>
        <a:prstGeom prst="rect">
          <a:avLst/>
        </a:prstGeom>
      </xdr:spPr>
    </xdr:pic>
    <xdr:clientData/>
  </xdr:twoCellAnchor>
  <xdr:twoCellAnchor editAs="oneCell">
    <xdr:from>
      <xdr:col>3</xdr:col>
      <xdr:colOff>40083</xdr:colOff>
      <xdr:row>21</xdr:row>
      <xdr:rowOff>54758</xdr:rowOff>
    </xdr:from>
    <xdr:to>
      <xdr:col>3</xdr:col>
      <xdr:colOff>192464</xdr:colOff>
      <xdr:row>21</xdr:row>
      <xdr:rowOff>159520</xdr:rowOff>
    </xdr:to>
    <xdr:pic>
      <xdr:nvPicPr>
        <xdr:cNvPr id="45" name="Picture 44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1021158" y="4331483"/>
          <a:ext cx="152381" cy="104762"/>
        </a:xfrm>
        <a:prstGeom prst="rect">
          <a:avLst/>
        </a:prstGeom>
      </xdr:spPr>
    </xdr:pic>
    <xdr:clientData/>
  </xdr:twoCellAnchor>
  <xdr:twoCellAnchor editAs="oneCell">
    <xdr:from>
      <xdr:col>3</xdr:col>
      <xdr:colOff>40083</xdr:colOff>
      <xdr:row>20</xdr:row>
      <xdr:rowOff>55118</xdr:rowOff>
    </xdr:from>
    <xdr:to>
      <xdr:col>3</xdr:col>
      <xdr:colOff>192464</xdr:colOff>
      <xdr:row>20</xdr:row>
      <xdr:rowOff>159880</xdr:rowOff>
    </xdr:to>
    <xdr:pic>
      <xdr:nvPicPr>
        <xdr:cNvPr id="46" name="Picture 45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1021158" y="4131818"/>
          <a:ext cx="152381" cy="104762"/>
        </a:xfrm>
        <a:prstGeom prst="rect">
          <a:avLst/>
        </a:prstGeom>
      </xdr:spPr>
    </xdr:pic>
    <xdr:clientData/>
  </xdr:twoCellAnchor>
  <xdr:twoCellAnchor editAs="oneCell">
    <xdr:from>
      <xdr:col>3</xdr:col>
      <xdr:colOff>40083</xdr:colOff>
      <xdr:row>23</xdr:row>
      <xdr:rowOff>54030</xdr:rowOff>
    </xdr:from>
    <xdr:to>
      <xdr:col>3</xdr:col>
      <xdr:colOff>192464</xdr:colOff>
      <xdr:row>23</xdr:row>
      <xdr:rowOff>158792</xdr:rowOff>
    </xdr:to>
    <xdr:pic>
      <xdr:nvPicPr>
        <xdr:cNvPr id="47" name="Picture 46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1158" y="4730805"/>
          <a:ext cx="152381" cy="104762"/>
        </a:xfrm>
        <a:prstGeom prst="rect">
          <a:avLst/>
        </a:prstGeom>
      </xdr:spPr>
    </xdr:pic>
    <xdr:clientData/>
  </xdr:twoCellAnchor>
  <xdr:twoCellAnchor editAs="oneCell">
    <xdr:from>
      <xdr:col>3</xdr:col>
      <xdr:colOff>40083</xdr:colOff>
      <xdr:row>14</xdr:row>
      <xdr:rowOff>57280</xdr:rowOff>
    </xdr:from>
    <xdr:to>
      <xdr:col>3</xdr:col>
      <xdr:colOff>192464</xdr:colOff>
      <xdr:row>14</xdr:row>
      <xdr:rowOff>162042</xdr:rowOff>
    </xdr:to>
    <xdr:pic>
      <xdr:nvPicPr>
        <xdr:cNvPr id="48" name="Picture 47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1021158" y="2933830"/>
          <a:ext cx="152381" cy="104762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6</xdr:row>
      <xdr:rowOff>0</xdr:rowOff>
    </xdr:from>
    <xdr:to>
      <xdr:col>3</xdr:col>
      <xdr:colOff>57150</xdr:colOff>
      <xdr:row>6</xdr:row>
      <xdr:rowOff>9525</xdr:rowOff>
    </xdr:to>
    <xdr:sp macro="" textlink="">
      <xdr:nvSpPr>
        <xdr:cNvPr id="27" name="AutoShape 55" descr="Formula"/>
        <xdr:cNvSpPr>
          <a:spLocks noChangeAspect="1" noChangeArrowheads="1"/>
        </xdr:cNvSpPr>
      </xdr:nvSpPr>
      <xdr:spPr bwMode="auto">
        <a:xfrm>
          <a:off x="981075" y="1276350"/>
          <a:ext cx="5715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57150</xdr:colOff>
      <xdr:row>7</xdr:row>
      <xdr:rowOff>9525</xdr:rowOff>
    </xdr:to>
    <xdr:sp macro="" textlink="">
      <xdr:nvSpPr>
        <xdr:cNvPr id="28" name="AutoShape 56" descr="Formula"/>
        <xdr:cNvSpPr>
          <a:spLocks noChangeAspect="1" noChangeArrowheads="1"/>
        </xdr:cNvSpPr>
      </xdr:nvSpPr>
      <xdr:spPr bwMode="auto">
        <a:xfrm>
          <a:off x="981075" y="1476375"/>
          <a:ext cx="5715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57150</xdr:colOff>
      <xdr:row>10</xdr:row>
      <xdr:rowOff>9525</xdr:rowOff>
    </xdr:to>
    <xdr:sp macro="" textlink="">
      <xdr:nvSpPr>
        <xdr:cNvPr id="29" name="AutoShape 60" descr="Formula"/>
        <xdr:cNvSpPr>
          <a:spLocks noChangeAspect="1" noChangeArrowheads="1"/>
        </xdr:cNvSpPr>
      </xdr:nvSpPr>
      <xdr:spPr bwMode="auto">
        <a:xfrm>
          <a:off x="981075" y="2076450"/>
          <a:ext cx="5715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57150</xdr:colOff>
      <xdr:row>23</xdr:row>
      <xdr:rowOff>9525</xdr:rowOff>
    </xdr:to>
    <xdr:sp macro="" textlink="">
      <xdr:nvSpPr>
        <xdr:cNvPr id="30" name="AutoShape 71" descr="Formula"/>
        <xdr:cNvSpPr>
          <a:spLocks noChangeAspect="1" noChangeArrowheads="1"/>
        </xdr:cNvSpPr>
      </xdr:nvSpPr>
      <xdr:spPr bwMode="auto">
        <a:xfrm>
          <a:off x="981075" y="4676775"/>
          <a:ext cx="5715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40083</xdr:colOff>
      <xdr:row>11</xdr:row>
      <xdr:rowOff>58361</xdr:rowOff>
    </xdr:from>
    <xdr:to>
      <xdr:col>3</xdr:col>
      <xdr:colOff>192464</xdr:colOff>
      <xdr:row>11</xdr:row>
      <xdr:rowOff>163123</xdr:rowOff>
    </xdr:to>
    <xdr:pic>
      <xdr:nvPicPr>
        <xdr:cNvPr id="31" name="Picture 30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1158" y="2334836"/>
          <a:ext cx="152381" cy="104762"/>
        </a:xfrm>
        <a:prstGeom prst="rect">
          <a:avLst/>
        </a:prstGeom>
      </xdr:spPr>
    </xdr:pic>
    <xdr:clientData/>
  </xdr:twoCellAnchor>
  <xdr:twoCellAnchor editAs="oneCell">
    <xdr:from>
      <xdr:col>3</xdr:col>
      <xdr:colOff>40083</xdr:colOff>
      <xdr:row>13</xdr:row>
      <xdr:rowOff>57640</xdr:rowOff>
    </xdr:from>
    <xdr:to>
      <xdr:col>3</xdr:col>
      <xdr:colOff>192464</xdr:colOff>
      <xdr:row>13</xdr:row>
      <xdr:rowOff>162402</xdr:rowOff>
    </xdr:to>
    <xdr:pic>
      <xdr:nvPicPr>
        <xdr:cNvPr id="32" name="Picture 31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1158" y="2734165"/>
          <a:ext cx="152381" cy="104762"/>
        </a:xfrm>
        <a:prstGeom prst="rect">
          <a:avLst/>
        </a:prstGeom>
      </xdr:spPr>
    </xdr:pic>
    <xdr:clientData/>
  </xdr:twoCellAnchor>
  <xdr:twoCellAnchor editAs="oneCell">
    <xdr:from>
      <xdr:col>3</xdr:col>
      <xdr:colOff>40083</xdr:colOff>
      <xdr:row>10</xdr:row>
      <xdr:rowOff>58721</xdr:rowOff>
    </xdr:from>
    <xdr:to>
      <xdr:col>3</xdr:col>
      <xdr:colOff>192464</xdr:colOff>
      <xdr:row>10</xdr:row>
      <xdr:rowOff>163483</xdr:rowOff>
    </xdr:to>
    <xdr:pic>
      <xdr:nvPicPr>
        <xdr:cNvPr id="33" name="Picture 32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1158" y="2135171"/>
          <a:ext cx="152381" cy="104762"/>
        </a:xfrm>
        <a:prstGeom prst="rect">
          <a:avLst/>
        </a:prstGeom>
      </xdr:spPr>
    </xdr:pic>
    <xdr:clientData/>
  </xdr:twoCellAnchor>
  <xdr:twoCellAnchor editAs="oneCell">
    <xdr:from>
      <xdr:col>3</xdr:col>
      <xdr:colOff>40083</xdr:colOff>
      <xdr:row>22</xdr:row>
      <xdr:rowOff>54398</xdr:rowOff>
    </xdr:from>
    <xdr:to>
      <xdr:col>3</xdr:col>
      <xdr:colOff>192464</xdr:colOff>
      <xdr:row>22</xdr:row>
      <xdr:rowOff>159160</xdr:rowOff>
    </xdr:to>
    <xdr:pic>
      <xdr:nvPicPr>
        <xdr:cNvPr id="34" name="Picture 33"/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1158" y="4531148"/>
          <a:ext cx="152381" cy="104762"/>
        </a:xfrm>
        <a:prstGeom prst="rect">
          <a:avLst/>
        </a:prstGeom>
      </xdr:spPr>
    </xdr:pic>
    <xdr:clientData/>
  </xdr:twoCellAnchor>
  <xdr:twoCellAnchor editAs="oneCell">
    <xdr:from>
      <xdr:col>3</xdr:col>
      <xdr:colOff>40083</xdr:colOff>
      <xdr:row>6</xdr:row>
      <xdr:rowOff>60163</xdr:rowOff>
    </xdr:from>
    <xdr:to>
      <xdr:col>3</xdr:col>
      <xdr:colOff>192464</xdr:colOff>
      <xdr:row>6</xdr:row>
      <xdr:rowOff>164925</xdr:rowOff>
    </xdr:to>
    <xdr:pic>
      <xdr:nvPicPr>
        <xdr:cNvPr id="35" name="Picture 34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021158" y="1336513"/>
          <a:ext cx="152381" cy="104762"/>
        </a:xfrm>
        <a:prstGeom prst="rect">
          <a:avLst/>
        </a:prstGeom>
      </xdr:spPr>
    </xdr:pic>
    <xdr:clientData/>
  </xdr:twoCellAnchor>
  <xdr:twoCellAnchor editAs="oneCell">
    <xdr:from>
      <xdr:col>3</xdr:col>
      <xdr:colOff>40083</xdr:colOff>
      <xdr:row>8</xdr:row>
      <xdr:rowOff>59442</xdr:rowOff>
    </xdr:from>
    <xdr:to>
      <xdr:col>3</xdr:col>
      <xdr:colOff>192464</xdr:colOff>
      <xdr:row>8</xdr:row>
      <xdr:rowOff>164204</xdr:rowOff>
    </xdr:to>
    <xdr:pic>
      <xdr:nvPicPr>
        <xdr:cNvPr id="36" name="Picture 35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1158" y="1735842"/>
          <a:ext cx="152381" cy="104762"/>
        </a:xfrm>
        <a:prstGeom prst="rect">
          <a:avLst/>
        </a:prstGeom>
      </xdr:spPr>
    </xdr:pic>
    <xdr:clientData/>
  </xdr:twoCellAnchor>
  <xdr:twoCellAnchor editAs="oneCell">
    <xdr:from>
      <xdr:col>3</xdr:col>
      <xdr:colOff>40083</xdr:colOff>
      <xdr:row>9</xdr:row>
      <xdr:rowOff>59082</xdr:rowOff>
    </xdr:from>
    <xdr:to>
      <xdr:col>3</xdr:col>
      <xdr:colOff>192464</xdr:colOff>
      <xdr:row>9</xdr:row>
      <xdr:rowOff>163844</xdr:rowOff>
    </xdr:to>
    <xdr:pic>
      <xdr:nvPicPr>
        <xdr:cNvPr id="37" name="Picture 36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021158" y="1935507"/>
          <a:ext cx="152381" cy="104762"/>
        </a:xfrm>
        <a:prstGeom prst="rect">
          <a:avLst/>
        </a:prstGeom>
      </xdr:spPr>
    </xdr:pic>
    <xdr:clientData/>
  </xdr:twoCellAnchor>
  <xdr:twoCellAnchor editAs="oneCell">
    <xdr:from>
      <xdr:col>3</xdr:col>
      <xdr:colOff>40083</xdr:colOff>
      <xdr:row>17</xdr:row>
      <xdr:rowOff>56199</xdr:rowOff>
    </xdr:from>
    <xdr:to>
      <xdr:col>3</xdr:col>
      <xdr:colOff>192464</xdr:colOff>
      <xdr:row>17</xdr:row>
      <xdr:rowOff>160961</xdr:rowOff>
    </xdr:to>
    <xdr:pic>
      <xdr:nvPicPr>
        <xdr:cNvPr id="38" name="Picture 37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021158" y="3532824"/>
          <a:ext cx="152381" cy="104762"/>
        </a:xfrm>
        <a:prstGeom prst="rect">
          <a:avLst/>
        </a:prstGeom>
      </xdr:spPr>
    </xdr:pic>
    <xdr:clientData/>
  </xdr:twoCellAnchor>
  <xdr:twoCellAnchor editAs="oneCell">
    <xdr:from>
      <xdr:col>3</xdr:col>
      <xdr:colOff>40083</xdr:colOff>
      <xdr:row>12</xdr:row>
      <xdr:rowOff>58001</xdr:rowOff>
    </xdr:from>
    <xdr:to>
      <xdr:col>3</xdr:col>
      <xdr:colOff>192464</xdr:colOff>
      <xdr:row>12</xdr:row>
      <xdr:rowOff>162763</xdr:rowOff>
    </xdr:to>
    <xdr:pic>
      <xdr:nvPicPr>
        <xdr:cNvPr id="39" name="Picture 38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1021158" y="2534501"/>
          <a:ext cx="152381" cy="104762"/>
        </a:xfrm>
        <a:prstGeom prst="rect">
          <a:avLst/>
        </a:prstGeom>
      </xdr:spPr>
    </xdr:pic>
    <xdr:clientData/>
  </xdr:twoCellAnchor>
  <xdr:twoCellAnchor editAs="oneCell">
    <xdr:from>
      <xdr:col>3</xdr:col>
      <xdr:colOff>40083</xdr:colOff>
      <xdr:row>15</xdr:row>
      <xdr:rowOff>56920</xdr:rowOff>
    </xdr:from>
    <xdr:to>
      <xdr:col>3</xdr:col>
      <xdr:colOff>192464</xdr:colOff>
      <xdr:row>15</xdr:row>
      <xdr:rowOff>161682</xdr:rowOff>
    </xdr:to>
    <xdr:pic>
      <xdr:nvPicPr>
        <xdr:cNvPr id="40" name="Picture 39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1021158" y="3133495"/>
          <a:ext cx="152381" cy="104762"/>
        </a:xfrm>
        <a:prstGeom prst="rect">
          <a:avLst/>
        </a:prstGeom>
      </xdr:spPr>
    </xdr:pic>
    <xdr:clientData/>
  </xdr:twoCellAnchor>
  <xdr:twoCellAnchor editAs="oneCell">
    <xdr:from>
      <xdr:col>3</xdr:col>
      <xdr:colOff>40083</xdr:colOff>
      <xdr:row>7</xdr:row>
      <xdr:rowOff>59802</xdr:rowOff>
    </xdr:from>
    <xdr:to>
      <xdr:col>3</xdr:col>
      <xdr:colOff>192464</xdr:colOff>
      <xdr:row>7</xdr:row>
      <xdr:rowOff>164564</xdr:rowOff>
    </xdr:to>
    <xdr:pic>
      <xdr:nvPicPr>
        <xdr:cNvPr id="41" name="Picture 40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1021158" y="1536177"/>
          <a:ext cx="152381" cy="104762"/>
        </a:xfrm>
        <a:prstGeom prst="rect">
          <a:avLst/>
        </a:prstGeom>
      </xdr:spPr>
    </xdr:pic>
    <xdr:clientData/>
  </xdr:twoCellAnchor>
  <xdr:twoCellAnchor editAs="oneCell">
    <xdr:from>
      <xdr:col>3</xdr:col>
      <xdr:colOff>40083</xdr:colOff>
      <xdr:row>16</xdr:row>
      <xdr:rowOff>56559</xdr:rowOff>
    </xdr:from>
    <xdr:to>
      <xdr:col>3</xdr:col>
      <xdr:colOff>192464</xdr:colOff>
      <xdr:row>16</xdr:row>
      <xdr:rowOff>161321</xdr:rowOff>
    </xdr:to>
    <xdr:pic>
      <xdr:nvPicPr>
        <xdr:cNvPr id="42" name="Picture 41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1021158" y="3333159"/>
          <a:ext cx="152381" cy="104762"/>
        </a:xfrm>
        <a:prstGeom prst="rect">
          <a:avLst/>
        </a:prstGeom>
      </xdr:spPr>
    </xdr:pic>
    <xdr:clientData/>
  </xdr:twoCellAnchor>
  <xdr:twoCellAnchor editAs="oneCell">
    <xdr:from>
      <xdr:col>3</xdr:col>
      <xdr:colOff>40083</xdr:colOff>
      <xdr:row>18</xdr:row>
      <xdr:rowOff>55839</xdr:rowOff>
    </xdr:from>
    <xdr:to>
      <xdr:col>3</xdr:col>
      <xdr:colOff>192464</xdr:colOff>
      <xdr:row>18</xdr:row>
      <xdr:rowOff>160601</xdr:rowOff>
    </xdr:to>
    <xdr:pic>
      <xdr:nvPicPr>
        <xdr:cNvPr id="43" name="Picture 42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1021158" y="3732489"/>
          <a:ext cx="152381" cy="104762"/>
        </a:xfrm>
        <a:prstGeom prst="rect">
          <a:avLst/>
        </a:prstGeom>
      </xdr:spPr>
    </xdr:pic>
    <xdr:clientData/>
  </xdr:twoCellAnchor>
  <xdr:twoCellAnchor editAs="oneCell">
    <xdr:from>
      <xdr:col>3</xdr:col>
      <xdr:colOff>40083</xdr:colOff>
      <xdr:row>19</xdr:row>
      <xdr:rowOff>55478</xdr:rowOff>
    </xdr:from>
    <xdr:to>
      <xdr:col>3</xdr:col>
      <xdr:colOff>192464</xdr:colOff>
      <xdr:row>19</xdr:row>
      <xdr:rowOff>160240</xdr:rowOff>
    </xdr:to>
    <xdr:pic>
      <xdr:nvPicPr>
        <xdr:cNvPr id="44" name="Picture 4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1158" y="3932153"/>
          <a:ext cx="152381" cy="104762"/>
        </a:xfrm>
        <a:prstGeom prst="rect">
          <a:avLst/>
        </a:prstGeom>
      </xdr:spPr>
    </xdr:pic>
    <xdr:clientData/>
  </xdr:twoCellAnchor>
  <xdr:twoCellAnchor editAs="oneCell">
    <xdr:from>
      <xdr:col>3</xdr:col>
      <xdr:colOff>40083</xdr:colOff>
      <xdr:row>21</xdr:row>
      <xdr:rowOff>54758</xdr:rowOff>
    </xdr:from>
    <xdr:to>
      <xdr:col>3</xdr:col>
      <xdr:colOff>192464</xdr:colOff>
      <xdr:row>21</xdr:row>
      <xdr:rowOff>159520</xdr:rowOff>
    </xdr:to>
    <xdr:pic>
      <xdr:nvPicPr>
        <xdr:cNvPr id="45" name="Picture 44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1021158" y="4331483"/>
          <a:ext cx="152381" cy="104762"/>
        </a:xfrm>
        <a:prstGeom prst="rect">
          <a:avLst/>
        </a:prstGeom>
      </xdr:spPr>
    </xdr:pic>
    <xdr:clientData/>
  </xdr:twoCellAnchor>
  <xdr:twoCellAnchor editAs="oneCell">
    <xdr:from>
      <xdr:col>3</xdr:col>
      <xdr:colOff>40083</xdr:colOff>
      <xdr:row>20</xdr:row>
      <xdr:rowOff>55118</xdr:rowOff>
    </xdr:from>
    <xdr:to>
      <xdr:col>3</xdr:col>
      <xdr:colOff>192464</xdr:colOff>
      <xdr:row>20</xdr:row>
      <xdr:rowOff>159880</xdr:rowOff>
    </xdr:to>
    <xdr:pic>
      <xdr:nvPicPr>
        <xdr:cNvPr id="46" name="Picture 45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1021158" y="4131818"/>
          <a:ext cx="152381" cy="104762"/>
        </a:xfrm>
        <a:prstGeom prst="rect">
          <a:avLst/>
        </a:prstGeom>
      </xdr:spPr>
    </xdr:pic>
    <xdr:clientData/>
  </xdr:twoCellAnchor>
  <xdr:twoCellAnchor editAs="oneCell">
    <xdr:from>
      <xdr:col>3</xdr:col>
      <xdr:colOff>40083</xdr:colOff>
      <xdr:row>23</xdr:row>
      <xdr:rowOff>54030</xdr:rowOff>
    </xdr:from>
    <xdr:to>
      <xdr:col>3</xdr:col>
      <xdr:colOff>192464</xdr:colOff>
      <xdr:row>23</xdr:row>
      <xdr:rowOff>158792</xdr:rowOff>
    </xdr:to>
    <xdr:pic>
      <xdr:nvPicPr>
        <xdr:cNvPr id="47" name="Picture 46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1158" y="4730805"/>
          <a:ext cx="152381" cy="104762"/>
        </a:xfrm>
        <a:prstGeom prst="rect">
          <a:avLst/>
        </a:prstGeom>
      </xdr:spPr>
    </xdr:pic>
    <xdr:clientData/>
  </xdr:twoCellAnchor>
  <xdr:twoCellAnchor editAs="oneCell">
    <xdr:from>
      <xdr:col>3</xdr:col>
      <xdr:colOff>40083</xdr:colOff>
      <xdr:row>14</xdr:row>
      <xdr:rowOff>57280</xdr:rowOff>
    </xdr:from>
    <xdr:to>
      <xdr:col>3</xdr:col>
      <xdr:colOff>192464</xdr:colOff>
      <xdr:row>14</xdr:row>
      <xdr:rowOff>162042</xdr:rowOff>
    </xdr:to>
    <xdr:pic>
      <xdr:nvPicPr>
        <xdr:cNvPr id="48" name="Picture 47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1021158" y="2933830"/>
          <a:ext cx="152381" cy="104762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6</xdr:row>
      <xdr:rowOff>0</xdr:rowOff>
    </xdr:from>
    <xdr:to>
      <xdr:col>3</xdr:col>
      <xdr:colOff>57150</xdr:colOff>
      <xdr:row>6</xdr:row>
      <xdr:rowOff>9525</xdr:rowOff>
    </xdr:to>
    <xdr:sp macro="" textlink="">
      <xdr:nvSpPr>
        <xdr:cNvPr id="27" name="AutoShape 55" descr="Formula"/>
        <xdr:cNvSpPr>
          <a:spLocks noChangeAspect="1" noChangeArrowheads="1"/>
        </xdr:cNvSpPr>
      </xdr:nvSpPr>
      <xdr:spPr bwMode="auto">
        <a:xfrm>
          <a:off x="981075" y="1276350"/>
          <a:ext cx="5715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57150</xdr:colOff>
      <xdr:row>7</xdr:row>
      <xdr:rowOff>9525</xdr:rowOff>
    </xdr:to>
    <xdr:sp macro="" textlink="">
      <xdr:nvSpPr>
        <xdr:cNvPr id="28" name="AutoShape 56" descr="Formula"/>
        <xdr:cNvSpPr>
          <a:spLocks noChangeAspect="1" noChangeArrowheads="1"/>
        </xdr:cNvSpPr>
      </xdr:nvSpPr>
      <xdr:spPr bwMode="auto">
        <a:xfrm>
          <a:off x="981075" y="1476375"/>
          <a:ext cx="5715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57150</xdr:colOff>
      <xdr:row>10</xdr:row>
      <xdr:rowOff>9525</xdr:rowOff>
    </xdr:to>
    <xdr:sp macro="" textlink="">
      <xdr:nvSpPr>
        <xdr:cNvPr id="29" name="AutoShape 60" descr="Formula"/>
        <xdr:cNvSpPr>
          <a:spLocks noChangeAspect="1" noChangeArrowheads="1"/>
        </xdr:cNvSpPr>
      </xdr:nvSpPr>
      <xdr:spPr bwMode="auto">
        <a:xfrm>
          <a:off x="981075" y="2076450"/>
          <a:ext cx="5715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57150</xdr:colOff>
      <xdr:row>23</xdr:row>
      <xdr:rowOff>9525</xdr:rowOff>
    </xdr:to>
    <xdr:sp macro="" textlink="">
      <xdr:nvSpPr>
        <xdr:cNvPr id="30" name="AutoShape 71" descr="Formula"/>
        <xdr:cNvSpPr>
          <a:spLocks noChangeAspect="1" noChangeArrowheads="1"/>
        </xdr:cNvSpPr>
      </xdr:nvSpPr>
      <xdr:spPr bwMode="auto">
        <a:xfrm>
          <a:off x="981075" y="4676775"/>
          <a:ext cx="5715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40083</xdr:colOff>
      <xdr:row>11</xdr:row>
      <xdr:rowOff>58361</xdr:rowOff>
    </xdr:from>
    <xdr:to>
      <xdr:col>3</xdr:col>
      <xdr:colOff>192464</xdr:colOff>
      <xdr:row>11</xdr:row>
      <xdr:rowOff>163123</xdr:rowOff>
    </xdr:to>
    <xdr:pic>
      <xdr:nvPicPr>
        <xdr:cNvPr id="31" name="Picture 30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1158" y="2334836"/>
          <a:ext cx="152381" cy="104762"/>
        </a:xfrm>
        <a:prstGeom prst="rect">
          <a:avLst/>
        </a:prstGeom>
      </xdr:spPr>
    </xdr:pic>
    <xdr:clientData/>
  </xdr:twoCellAnchor>
  <xdr:twoCellAnchor editAs="oneCell">
    <xdr:from>
      <xdr:col>3</xdr:col>
      <xdr:colOff>40083</xdr:colOff>
      <xdr:row>13</xdr:row>
      <xdr:rowOff>57640</xdr:rowOff>
    </xdr:from>
    <xdr:to>
      <xdr:col>3</xdr:col>
      <xdr:colOff>192464</xdr:colOff>
      <xdr:row>13</xdr:row>
      <xdr:rowOff>162402</xdr:rowOff>
    </xdr:to>
    <xdr:pic>
      <xdr:nvPicPr>
        <xdr:cNvPr id="32" name="Picture 31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1158" y="2734165"/>
          <a:ext cx="152381" cy="104762"/>
        </a:xfrm>
        <a:prstGeom prst="rect">
          <a:avLst/>
        </a:prstGeom>
      </xdr:spPr>
    </xdr:pic>
    <xdr:clientData/>
  </xdr:twoCellAnchor>
  <xdr:twoCellAnchor editAs="oneCell">
    <xdr:from>
      <xdr:col>3</xdr:col>
      <xdr:colOff>40083</xdr:colOff>
      <xdr:row>10</xdr:row>
      <xdr:rowOff>58721</xdr:rowOff>
    </xdr:from>
    <xdr:to>
      <xdr:col>3</xdr:col>
      <xdr:colOff>192464</xdr:colOff>
      <xdr:row>10</xdr:row>
      <xdr:rowOff>163483</xdr:rowOff>
    </xdr:to>
    <xdr:pic>
      <xdr:nvPicPr>
        <xdr:cNvPr id="33" name="Picture 32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1158" y="2135171"/>
          <a:ext cx="152381" cy="104762"/>
        </a:xfrm>
        <a:prstGeom prst="rect">
          <a:avLst/>
        </a:prstGeom>
      </xdr:spPr>
    </xdr:pic>
    <xdr:clientData/>
  </xdr:twoCellAnchor>
  <xdr:twoCellAnchor editAs="oneCell">
    <xdr:from>
      <xdr:col>3</xdr:col>
      <xdr:colOff>40083</xdr:colOff>
      <xdr:row>22</xdr:row>
      <xdr:rowOff>54398</xdr:rowOff>
    </xdr:from>
    <xdr:to>
      <xdr:col>3</xdr:col>
      <xdr:colOff>192464</xdr:colOff>
      <xdr:row>22</xdr:row>
      <xdr:rowOff>159160</xdr:rowOff>
    </xdr:to>
    <xdr:pic>
      <xdr:nvPicPr>
        <xdr:cNvPr id="34" name="Picture 33"/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1158" y="4531148"/>
          <a:ext cx="152381" cy="104762"/>
        </a:xfrm>
        <a:prstGeom prst="rect">
          <a:avLst/>
        </a:prstGeom>
      </xdr:spPr>
    </xdr:pic>
    <xdr:clientData/>
  </xdr:twoCellAnchor>
  <xdr:twoCellAnchor editAs="oneCell">
    <xdr:from>
      <xdr:col>3</xdr:col>
      <xdr:colOff>40083</xdr:colOff>
      <xdr:row>6</xdr:row>
      <xdr:rowOff>60163</xdr:rowOff>
    </xdr:from>
    <xdr:to>
      <xdr:col>3</xdr:col>
      <xdr:colOff>192464</xdr:colOff>
      <xdr:row>6</xdr:row>
      <xdr:rowOff>164925</xdr:rowOff>
    </xdr:to>
    <xdr:pic>
      <xdr:nvPicPr>
        <xdr:cNvPr id="35" name="Picture 34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021158" y="1336513"/>
          <a:ext cx="152381" cy="104762"/>
        </a:xfrm>
        <a:prstGeom prst="rect">
          <a:avLst/>
        </a:prstGeom>
      </xdr:spPr>
    </xdr:pic>
    <xdr:clientData/>
  </xdr:twoCellAnchor>
  <xdr:twoCellAnchor editAs="oneCell">
    <xdr:from>
      <xdr:col>3</xdr:col>
      <xdr:colOff>40083</xdr:colOff>
      <xdr:row>8</xdr:row>
      <xdr:rowOff>59442</xdr:rowOff>
    </xdr:from>
    <xdr:to>
      <xdr:col>3</xdr:col>
      <xdr:colOff>192464</xdr:colOff>
      <xdr:row>8</xdr:row>
      <xdr:rowOff>164204</xdr:rowOff>
    </xdr:to>
    <xdr:pic>
      <xdr:nvPicPr>
        <xdr:cNvPr id="36" name="Picture 35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1158" y="1735842"/>
          <a:ext cx="152381" cy="104762"/>
        </a:xfrm>
        <a:prstGeom prst="rect">
          <a:avLst/>
        </a:prstGeom>
      </xdr:spPr>
    </xdr:pic>
    <xdr:clientData/>
  </xdr:twoCellAnchor>
  <xdr:twoCellAnchor editAs="oneCell">
    <xdr:from>
      <xdr:col>3</xdr:col>
      <xdr:colOff>40083</xdr:colOff>
      <xdr:row>9</xdr:row>
      <xdr:rowOff>59082</xdr:rowOff>
    </xdr:from>
    <xdr:to>
      <xdr:col>3</xdr:col>
      <xdr:colOff>192464</xdr:colOff>
      <xdr:row>9</xdr:row>
      <xdr:rowOff>163844</xdr:rowOff>
    </xdr:to>
    <xdr:pic>
      <xdr:nvPicPr>
        <xdr:cNvPr id="37" name="Picture 36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021158" y="1935507"/>
          <a:ext cx="152381" cy="104762"/>
        </a:xfrm>
        <a:prstGeom prst="rect">
          <a:avLst/>
        </a:prstGeom>
      </xdr:spPr>
    </xdr:pic>
    <xdr:clientData/>
  </xdr:twoCellAnchor>
  <xdr:twoCellAnchor editAs="oneCell">
    <xdr:from>
      <xdr:col>3</xdr:col>
      <xdr:colOff>40083</xdr:colOff>
      <xdr:row>17</xdr:row>
      <xdr:rowOff>56199</xdr:rowOff>
    </xdr:from>
    <xdr:to>
      <xdr:col>3</xdr:col>
      <xdr:colOff>192464</xdr:colOff>
      <xdr:row>17</xdr:row>
      <xdr:rowOff>160961</xdr:rowOff>
    </xdr:to>
    <xdr:pic>
      <xdr:nvPicPr>
        <xdr:cNvPr id="38" name="Picture 37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021158" y="3532824"/>
          <a:ext cx="152381" cy="104762"/>
        </a:xfrm>
        <a:prstGeom prst="rect">
          <a:avLst/>
        </a:prstGeom>
      </xdr:spPr>
    </xdr:pic>
    <xdr:clientData/>
  </xdr:twoCellAnchor>
  <xdr:twoCellAnchor editAs="oneCell">
    <xdr:from>
      <xdr:col>3</xdr:col>
      <xdr:colOff>40083</xdr:colOff>
      <xdr:row>12</xdr:row>
      <xdr:rowOff>58001</xdr:rowOff>
    </xdr:from>
    <xdr:to>
      <xdr:col>3</xdr:col>
      <xdr:colOff>192464</xdr:colOff>
      <xdr:row>12</xdr:row>
      <xdr:rowOff>162763</xdr:rowOff>
    </xdr:to>
    <xdr:pic>
      <xdr:nvPicPr>
        <xdr:cNvPr id="39" name="Picture 38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1021158" y="2534501"/>
          <a:ext cx="152381" cy="104762"/>
        </a:xfrm>
        <a:prstGeom prst="rect">
          <a:avLst/>
        </a:prstGeom>
      </xdr:spPr>
    </xdr:pic>
    <xdr:clientData/>
  </xdr:twoCellAnchor>
  <xdr:twoCellAnchor editAs="oneCell">
    <xdr:from>
      <xdr:col>3</xdr:col>
      <xdr:colOff>40083</xdr:colOff>
      <xdr:row>15</xdr:row>
      <xdr:rowOff>56920</xdr:rowOff>
    </xdr:from>
    <xdr:to>
      <xdr:col>3</xdr:col>
      <xdr:colOff>192464</xdr:colOff>
      <xdr:row>15</xdr:row>
      <xdr:rowOff>161682</xdr:rowOff>
    </xdr:to>
    <xdr:pic>
      <xdr:nvPicPr>
        <xdr:cNvPr id="40" name="Picture 39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1021158" y="3133495"/>
          <a:ext cx="152381" cy="104762"/>
        </a:xfrm>
        <a:prstGeom prst="rect">
          <a:avLst/>
        </a:prstGeom>
      </xdr:spPr>
    </xdr:pic>
    <xdr:clientData/>
  </xdr:twoCellAnchor>
  <xdr:twoCellAnchor editAs="oneCell">
    <xdr:from>
      <xdr:col>3</xdr:col>
      <xdr:colOff>40083</xdr:colOff>
      <xdr:row>7</xdr:row>
      <xdr:rowOff>59802</xdr:rowOff>
    </xdr:from>
    <xdr:to>
      <xdr:col>3</xdr:col>
      <xdr:colOff>192464</xdr:colOff>
      <xdr:row>7</xdr:row>
      <xdr:rowOff>164564</xdr:rowOff>
    </xdr:to>
    <xdr:pic>
      <xdr:nvPicPr>
        <xdr:cNvPr id="41" name="Picture 40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1021158" y="1536177"/>
          <a:ext cx="152381" cy="104762"/>
        </a:xfrm>
        <a:prstGeom prst="rect">
          <a:avLst/>
        </a:prstGeom>
      </xdr:spPr>
    </xdr:pic>
    <xdr:clientData/>
  </xdr:twoCellAnchor>
  <xdr:twoCellAnchor editAs="oneCell">
    <xdr:from>
      <xdr:col>3</xdr:col>
      <xdr:colOff>40083</xdr:colOff>
      <xdr:row>16</xdr:row>
      <xdr:rowOff>56559</xdr:rowOff>
    </xdr:from>
    <xdr:to>
      <xdr:col>3</xdr:col>
      <xdr:colOff>192464</xdr:colOff>
      <xdr:row>16</xdr:row>
      <xdr:rowOff>161321</xdr:rowOff>
    </xdr:to>
    <xdr:pic>
      <xdr:nvPicPr>
        <xdr:cNvPr id="42" name="Picture 41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1021158" y="3333159"/>
          <a:ext cx="152381" cy="104762"/>
        </a:xfrm>
        <a:prstGeom prst="rect">
          <a:avLst/>
        </a:prstGeom>
      </xdr:spPr>
    </xdr:pic>
    <xdr:clientData/>
  </xdr:twoCellAnchor>
  <xdr:twoCellAnchor editAs="oneCell">
    <xdr:from>
      <xdr:col>3</xdr:col>
      <xdr:colOff>40083</xdr:colOff>
      <xdr:row>18</xdr:row>
      <xdr:rowOff>55839</xdr:rowOff>
    </xdr:from>
    <xdr:to>
      <xdr:col>3</xdr:col>
      <xdr:colOff>192464</xdr:colOff>
      <xdr:row>18</xdr:row>
      <xdr:rowOff>160601</xdr:rowOff>
    </xdr:to>
    <xdr:pic>
      <xdr:nvPicPr>
        <xdr:cNvPr id="43" name="Picture 42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1021158" y="3732489"/>
          <a:ext cx="152381" cy="104762"/>
        </a:xfrm>
        <a:prstGeom prst="rect">
          <a:avLst/>
        </a:prstGeom>
      </xdr:spPr>
    </xdr:pic>
    <xdr:clientData/>
  </xdr:twoCellAnchor>
  <xdr:twoCellAnchor editAs="oneCell">
    <xdr:from>
      <xdr:col>3</xdr:col>
      <xdr:colOff>40083</xdr:colOff>
      <xdr:row>19</xdr:row>
      <xdr:rowOff>55478</xdr:rowOff>
    </xdr:from>
    <xdr:to>
      <xdr:col>3</xdr:col>
      <xdr:colOff>192464</xdr:colOff>
      <xdr:row>19</xdr:row>
      <xdr:rowOff>160240</xdr:rowOff>
    </xdr:to>
    <xdr:pic>
      <xdr:nvPicPr>
        <xdr:cNvPr id="44" name="Picture 4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1158" y="3932153"/>
          <a:ext cx="152381" cy="104762"/>
        </a:xfrm>
        <a:prstGeom prst="rect">
          <a:avLst/>
        </a:prstGeom>
      </xdr:spPr>
    </xdr:pic>
    <xdr:clientData/>
  </xdr:twoCellAnchor>
  <xdr:twoCellAnchor editAs="oneCell">
    <xdr:from>
      <xdr:col>3</xdr:col>
      <xdr:colOff>40083</xdr:colOff>
      <xdr:row>21</xdr:row>
      <xdr:rowOff>54758</xdr:rowOff>
    </xdr:from>
    <xdr:to>
      <xdr:col>3</xdr:col>
      <xdr:colOff>192464</xdr:colOff>
      <xdr:row>21</xdr:row>
      <xdr:rowOff>159520</xdr:rowOff>
    </xdr:to>
    <xdr:pic>
      <xdr:nvPicPr>
        <xdr:cNvPr id="45" name="Picture 44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1021158" y="4331483"/>
          <a:ext cx="152381" cy="104762"/>
        </a:xfrm>
        <a:prstGeom prst="rect">
          <a:avLst/>
        </a:prstGeom>
      </xdr:spPr>
    </xdr:pic>
    <xdr:clientData/>
  </xdr:twoCellAnchor>
  <xdr:twoCellAnchor editAs="oneCell">
    <xdr:from>
      <xdr:col>3</xdr:col>
      <xdr:colOff>40083</xdr:colOff>
      <xdr:row>20</xdr:row>
      <xdr:rowOff>55118</xdr:rowOff>
    </xdr:from>
    <xdr:to>
      <xdr:col>3</xdr:col>
      <xdr:colOff>192464</xdr:colOff>
      <xdr:row>20</xdr:row>
      <xdr:rowOff>159880</xdr:rowOff>
    </xdr:to>
    <xdr:pic>
      <xdr:nvPicPr>
        <xdr:cNvPr id="46" name="Picture 45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1021158" y="4131818"/>
          <a:ext cx="152381" cy="104762"/>
        </a:xfrm>
        <a:prstGeom prst="rect">
          <a:avLst/>
        </a:prstGeom>
      </xdr:spPr>
    </xdr:pic>
    <xdr:clientData/>
  </xdr:twoCellAnchor>
  <xdr:twoCellAnchor editAs="oneCell">
    <xdr:from>
      <xdr:col>3</xdr:col>
      <xdr:colOff>40083</xdr:colOff>
      <xdr:row>23</xdr:row>
      <xdr:rowOff>54030</xdr:rowOff>
    </xdr:from>
    <xdr:to>
      <xdr:col>3</xdr:col>
      <xdr:colOff>192464</xdr:colOff>
      <xdr:row>23</xdr:row>
      <xdr:rowOff>158792</xdr:rowOff>
    </xdr:to>
    <xdr:pic>
      <xdr:nvPicPr>
        <xdr:cNvPr id="47" name="Picture 46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1158" y="4730805"/>
          <a:ext cx="152381" cy="104762"/>
        </a:xfrm>
        <a:prstGeom prst="rect">
          <a:avLst/>
        </a:prstGeom>
      </xdr:spPr>
    </xdr:pic>
    <xdr:clientData/>
  </xdr:twoCellAnchor>
  <xdr:twoCellAnchor editAs="oneCell">
    <xdr:from>
      <xdr:col>3</xdr:col>
      <xdr:colOff>40083</xdr:colOff>
      <xdr:row>14</xdr:row>
      <xdr:rowOff>57280</xdr:rowOff>
    </xdr:from>
    <xdr:to>
      <xdr:col>3</xdr:col>
      <xdr:colOff>192464</xdr:colOff>
      <xdr:row>14</xdr:row>
      <xdr:rowOff>162042</xdr:rowOff>
    </xdr:to>
    <xdr:pic>
      <xdr:nvPicPr>
        <xdr:cNvPr id="48" name="Picture 47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1021158" y="2933830"/>
          <a:ext cx="152381" cy="104762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6</xdr:row>
      <xdr:rowOff>0</xdr:rowOff>
    </xdr:from>
    <xdr:to>
      <xdr:col>3</xdr:col>
      <xdr:colOff>57150</xdr:colOff>
      <xdr:row>6</xdr:row>
      <xdr:rowOff>9525</xdr:rowOff>
    </xdr:to>
    <xdr:sp macro="" textlink="">
      <xdr:nvSpPr>
        <xdr:cNvPr id="27" name="AutoShape 55" descr="Formula"/>
        <xdr:cNvSpPr>
          <a:spLocks noChangeAspect="1" noChangeArrowheads="1"/>
        </xdr:cNvSpPr>
      </xdr:nvSpPr>
      <xdr:spPr bwMode="auto">
        <a:xfrm>
          <a:off x="981075" y="1276350"/>
          <a:ext cx="5715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57150</xdr:colOff>
      <xdr:row>7</xdr:row>
      <xdr:rowOff>9525</xdr:rowOff>
    </xdr:to>
    <xdr:sp macro="" textlink="">
      <xdr:nvSpPr>
        <xdr:cNvPr id="28" name="AutoShape 56" descr="Formula"/>
        <xdr:cNvSpPr>
          <a:spLocks noChangeAspect="1" noChangeArrowheads="1"/>
        </xdr:cNvSpPr>
      </xdr:nvSpPr>
      <xdr:spPr bwMode="auto">
        <a:xfrm>
          <a:off x="981075" y="1476375"/>
          <a:ext cx="5715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57150</xdr:colOff>
      <xdr:row>10</xdr:row>
      <xdr:rowOff>9525</xdr:rowOff>
    </xdr:to>
    <xdr:sp macro="" textlink="">
      <xdr:nvSpPr>
        <xdr:cNvPr id="29" name="AutoShape 60" descr="Formula"/>
        <xdr:cNvSpPr>
          <a:spLocks noChangeAspect="1" noChangeArrowheads="1"/>
        </xdr:cNvSpPr>
      </xdr:nvSpPr>
      <xdr:spPr bwMode="auto">
        <a:xfrm>
          <a:off x="981075" y="2076450"/>
          <a:ext cx="5715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57150</xdr:colOff>
      <xdr:row>23</xdr:row>
      <xdr:rowOff>9525</xdr:rowOff>
    </xdr:to>
    <xdr:sp macro="" textlink="">
      <xdr:nvSpPr>
        <xdr:cNvPr id="30" name="AutoShape 71" descr="Formula"/>
        <xdr:cNvSpPr>
          <a:spLocks noChangeAspect="1" noChangeArrowheads="1"/>
        </xdr:cNvSpPr>
      </xdr:nvSpPr>
      <xdr:spPr bwMode="auto">
        <a:xfrm>
          <a:off x="981075" y="4676775"/>
          <a:ext cx="5715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40083</xdr:colOff>
      <xdr:row>11</xdr:row>
      <xdr:rowOff>58361</xdr:rowOff>
    </xdr:from>
    <xdr:to>
      <xdr:col>3</xdr:col>
      <xdr:colOff>192464</xdr:colOff>
      <xdr:row>11</xdr:row>
      <xdr:rowOff>163123</xdr:rowOff>
    </xdr:to>
    <xdr:pic>
      <xdr:nvPicPr>
        <xdr:cNvPr id="31" name="Picture 30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1158" y="2334836"/>
          <a:ext cx="152381" cy="104762"/>
        </a:xfrm>
        <a:prstGeom prst="rect">
          <a:avLst/>
        </a:prstGeom>
      </xdr:spPr>
    </xdr:pic>
    <xdr:clientData/>
  </xdr:twoCellAnchor>
  <xdr:twoCellAnchor editAs="oneCell">
    <xdr:from>
      <xdr:col>3</xdr:col>
      <xdr:colOff>40083</xdr:colOff>
      <xdr:row>13</xdr:row>
      <xdr:rowOff>57640</xdr:rowOff>
    </xdr:from>
    <xdr:to>
      <xdr:col>3</xdr:col>
      <xdr:colOff>192464</xdr:colOff>
      <xdr:row>13</xdr:row>
      <xdr:rowOff>162402</xdr:rowOff>
    </xdr:to>
    <xdr:pic>
      <xdr:nvPicPr>
        <xdr:cNvPr id="32" name="Picture 31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1158" y="2734165"/>
          <a:ext cx="152381" cy="104762"/>
        </a:xfrm>
        <a:prstGeom prst="rect">
          <a:avLst/>
        </a:prstGeom>
      </xdr:spPr>
    </xdr:pic>
    <xdr:clientData/>
  </xdr:twoCellAnchor>
  <xdr:twoCellAnchor editAs="oneCell">
    <xdr:from>
      <xdr:col>3</xdr:col>
      <xdr:colOff>40083</xdr:colOff>
      <xdr:row>10</xdr:row>
      <xdr:rowOff>58721</xdr:rowOff>
    </xdr:from>
    <xdr:to>
      <xdr:col>3</xdr:col>
      <xdr:colOff>192464</xdr:colOff>
      <xdr:row>10</xdr:row>
      <xdr:rowOff>163483</xdr:rowOff>
    </xdr:to>
    <xdr:pic>
      <xdr:nvPicPr>
        <xdr:cNvPr id="33" name="Picture 32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1158" y="2135171"/>
          <a:ext cx="152381" cy="104762"/>
        </a:xfrm>
        <a:prstGeom prst="rect">
          <a:avLst/>
        </a:prstGeom>
      </xdr:spPr>
    </xdr:pic>
    <xdr:clientData/>
  </xdr:twoCellAnchor>
  <xdr:twoCellAnchor editAs="oneCell">
    <xdr:from>
      <xdr:col>3</xdr:col>
      <xdr:colOff>40083</xdr:colOff>
      <xdr:row>22</xdr:row>
      <xdr:rowOff>54398</xdr:rowOff>
    </xdr:from>
    <xdr:to>
      <xdr:col>3</xdr:col>
      <xdr:colOff>192464</xdr:colOff>
      <xdr:row>22</xdr:row>
      <xdr:rowOff>159160</xdr:rowOff>
    </xdr:to>
    <xdr:pic>
      <xdr:nvPicPr>
        <xdr:cNvPr id="34" name="Picture 33"/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1158" y="4531148"/>
          <a:ext cx="152381" cy="104762"/>
        </a:xfrm>
        <a:prstGeom prst="rect">
          <a:avLst/>
        </a:prstGeom>
      </xdr:spPr>
    </xdr:pic>
    <xdr:clientData/>
  </xdr:twoCellAnchor>
  <xdr:twoCellAnchor editAs="oneCell">
    <xdr:from>
      <xdr:col>3</xdr:col>
      <xdr:colOff>40083</xdr:colOff>
      <xdr:row>6</xdr:row>
      <xdr:rowOff>60163</xdr:rowOff>
    </xdr:from>
    <xdr:to>
      <xdr:col>3</xdr:col>
      <xdr:colOff>192464</xdr:colOff>
      <xdr:row>6</xdr:row>
      <xdr:rowOff>164925</xdr:rowOff>
    </xdr:to>
    <xdr:pic>
      <xdr:nvPicPr>
        <xdr:cNvPr id="35" name="Picture 34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021158" y="1336513"/>
          <a:ext cx="152381" cy="104762"/>
        </a:xfrm>
        <a:prstGeom prst="rect">
          <a:avLst/>
        </a:prstGeom>
      </xdr:spPr>
    </xdr:pic>
    <xdr:clientData/>
  </xdr:twoCellAnchor>
  <xdr:twoCellAnchor editAs="oneCell">
    <xdr:from>
      <xdr:col>3</xdr:col>
      <xdr:colOff>40083</xdr:colOff>
      <xdr:row>8</xdr:row>
      <xdr:rowOff>59442</xdr:rowOff>
    </xdr:from>
    <xdr:to>
      <xdr:col>3</xdr:col>
      <xdr:colOff>192464</xdr:colOff>
      <xdr:row>8</xdr:row>
      <xdr:rowOff>164204</xdr:rowOff>
    </xdr:to>
    <xdr:pic>
      <xdr:nvPicPr>
        <xdr:cNvPr id="36" name="Picture 35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1158" y="1735842"/>
          <a:ext cx="152381" cy="104762"/>
        </a:xfrm>
        <a:prstGeom prst="rect">
          <a:avLst/>
        </a:prstGeom>
      </xdr:spPr>
    </xdr:pic>
    <xdr:clientData/>
  </xdr:twoCellAnchor>
  <xdr:twoCellAnchor editAs="oneCell">
    <xdr:from>
      <xdr:col>3</xdr:col>
      <xdr:colOff>40083</xdr:colOff>
      <xdr:row>9</xdr:row>
      <xdr:rowOff>59082</xdr:rowOff>
    </xdr:from>
    <xdr:to>
      <xdr:col>3</xdr:col>
      <xdr:colOff>192464</xdr:colOff>
      <xdr:row>9</xdr:row>
      <xdr:rowOff>163844</xdr:rowOff>
    </xdr:to>
    <xdr:pic>
      <xdr:nvPicPr>
        <xdr:cNvPr id="37" name="Picture 36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021158" y="1935507"/>
          <a:ext cx="152381" cy="104762"/>
        </a:xfrm>
        <a:prstGeom prst="rect">
          <a:avLst/>
        </a:prstGeom>
      </xdr:spPr>
    </xdr:pic>
    <xdr:clientData/>
  </xdr:twoCellAnchor>
  <xdr:twoCellAnchor editAs="oneCell">
    <xdr:from>
      <xdr:col>3</xdr:col>
      <xdr:colOff>40083</xdr:colOff>
      <xdr:row>17</xdr:row>
      <xdr:rowOff>56199</xdr:rowOff>
    </xdr:from>
    <xdr:to>
      <xdr:col>3</xdr:col>
      <xdr:colOff>192464</xdr:colOff>
      <xdr:row>17</xdr:row>
      <xdr:rowOff>160961</xdr:rowOff>
    </xdr:to>
    <xdr:pic>
      <xdr:nvPicPr>
        <xdr:cNvPr id="38" name="Picture 37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021158" y="3532824"/>
          <a:ext cx="152381" cy="104762"/>
        </a:xfrm>
        <a:prstGeom prst="rect">
          <a:avLst/>
        </a:prstGeom>
      </xdr:spPr>
    </xdr:pic>
    <xdr:clientData/>
  </xdr:twoCellAnchor>
  <xdr:twoCellAnchor editAs="oneCell">
    <xdr:from>
      <xdr:col>3</xdr:col>
      <xdr:colOff>40083</xdr:colOff>
      <xdr:row>12</xdr:row>
      <xdr:rowOff>58001</xdr:rowOff>
    </xdr:from>
    <xdr:to>
      <xdr:col>3</xdr:col>
      <xdr:colOff>192464</xdr:colOff>
      <xdr:row>12</xdr:row>
      <xdr:rowOff>162763</xdr:rowOff>
    </xdr:to>
    <xdr:pic>
      <xdr:nvPicPr>
        <xdr:cNvPr id="39" name="Picture 38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1021158" y="2534501"/>
          <a:ext cx="152381" cy="104762"/>
        </a:xfrm>
        <a:prstGeom prst="rect">
          <a:avLst/>
        </a:prstGeom>
      </xdr:spPr>
    </xdr:pic>
    <xdr:clientData/>
  </xdr:twoCellAnchor>
  <xdr:twoCellAnchor editAs="oneCell">
    <xdr:from>
      <xdr:col>3</xdr:col>
      <xdr:colOff>40083</xdr:colOff>
      <xdr:row>15</xdr:row>
      <xdr:rowOff>56920</xdr:rowOff>
    </xdr:from>
    <xdr:to>
      <xdr:col>3</xdr:col>
      <xdr:colOff>192464</xdr:colOff>
      <xdr:row>15</xdr:row>
      <xdr:rowOff>161682</xdr:rowOff>
    </xdr:to>
    <xdr:pic>
      <xdr:nvPicPr>
        <xdr:cNvPr id="40" name="Picture 39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1021158" y="3133495"/>
          <a:ext cx="152381" cy="104762"/>
        </a:xfrm>
        <a:prstGeom prst="rect">
          <a:avLst/>
        </a:prstGeom>
      </xdr:spPr>
    </xdr:pic>
    <xdr:clientData/>
  </xdr:twoCellAnchor>
  <xdr:twoCellAnchor editAs="oneCell">
    <xdr:from>
      <xdr:col>3</xdr:col>
      <xdr:colOff>40083</xdr:colOff>
      <xdr:row>7</xdr:row>
      <xdr:rowOff>59802</xdr:rowOff>
    </xdr:from>
    <xdr:to>
      <xdr:col>3</xdr:col>
      <xdr:colOff>192464</xdr:colOff>
      <xdr:row>7</xdr:row>
      <xdr:rowOff>164564</xdr:rowOff>
    </xdr:to>
    <xdr:pic>
      <xdr:nvPicPr>
        <xdr:cNvPr id="41" name="Picture 40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1021158" y="1536177"/>
          <a:ext cx="152381" cy="104762"/>
        </a:xfrm>
        <a:prstGeom prst="rect">
          <a:avLst/>
        </a:prstGeom>
      </xdr:spPr>
    </xdr:pic>
    <xdr:clientData/>
  </xdr:twoCellAnchor>
  <xdr:twoCellAnchor editAs="oneCell">
    <xdr:from>
      <xdr:col>3</xdr:col>
      <xdr:colOff>40083</xdr:colOff>
      <xdr:row>16</xdr:row>
      <xdr:rowOff>56559</xdr:rowOff>
    </xdr:from>
    <xdr:to>
      <xdr:col>3</xdr:col>
      <xdr:colOff>192464</xdr:colOff>
      <xdr:row>16</xdr:row>
      <xdr:rowOff>161321</xdr:rowOff>
    </xdr:to>
    <xdr:pic>
      <xdr:nvPicPr>
        <xdr:cNvPr id="42" name="Picture 41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1021158" y="3333159"/>
          <a:ext cx="152381" cy="104762"/>
        </a:xfrm>
        <a:prstGeom prst="rect">
          <a:avLst/>
        </a:prstGeom>
      </xdr:spPr>
    </xdr:pic>
    <xdr:clientData/>
  </xdr:twoCellAnchor>
  <xdr:twoCellAnchor editAs="oneCell">
    <xdr:from>
      <xdr:col>3</xdr:col>
      <xdr:colOff>40083</xdr:colOff>
      <xdr:row>18</xdr:row>
      <xdr:rowOff>55839</xdr:rowOff>
    </xdr:from>
    <xdr:to>
      <xdr:col>3</xdr:col>
      <xdr:colOff>192464</xdr:colOff>
      <xdr:row>18</xdr:row>
      <xdr:rowOff>160601</xdr:rowOff>
    </xdr:to>
    <xdr:pic>
      <xdr:nvPicPr>
        <xdr:cNvPr id="43" name="Picture 42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1021158" y="3732489"/>
          <a:ext cx="152381" cy="104762"/>
        </a:xfrm>
        <a:prstGeom prst="rect">
          <a:avLst/>
        </a:prstGeom>
      </xdr:spPr>
    </xdr:pic>
    <xdr:clientData/>
  </xdr:twoCellAnchor>
  <xdr:twoCellAnchor editAs="oneCell">
    <xdr:from>
      <xdr:col>3</xdr:col>
      <xdr:colOff>40083</xdr:colOff>
      <xdr:row>19</xdr:row>
      <xdr:rowOff>55478</xdr:rowOff>
    </xdr:from>
    <xdr:to>
      <xdr:col>3</xdr:col>
      <xdr:colOff>192464</xdr:colOff>
      <xdr:row>19</xdr:row>
      <xdr:rowOff>160240</xdr:rowOff>
    </xdr:to>
    <xdr:pic>
      <xdr:nvPicPr>
        <xdr:cNvPr id="44" name="Picture 4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1158" y="3932153"/>
          <a:ext cx="152381" cy="104762"/>
        </a:xfrm>
        <a:prstGeom prst="rect">
          <a:avLst/>
        </a:prstGeom>
      </xdr:spPr>
    </xdr:pic>
    <xdr:clientData/>
  </xdr:twoCellAnchor>
  <xdr:twoCellAnchor editAs="oneCell">
    <xdr:from>
      <xdr:col>3</xdr:col>
      <xdr:colOff>40083</xdr:colOff>
      <xdr:row>21</xdr:row>
      <xdr:rowOff>54758</xdr:rowOff>
    </xdr:from>
    <xdr:to>
      <xdr:col>3</xdr:col>
      <xdr:colOff>192464</xdr:colOff>
      <xdr:row>21</xdr:row>
      <xdr:rowOff>159520</xdr:rowOff>
    </xdr:to>
    <xdr:pic>
      <xdr:nvPicPr>
        <xdr:cNvPr id="45" name="Picture 44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1021158" y="4331483"/>
          <a:ext cx="152381" cy="104762"/>
        </a:xfrm>
        <a:prstGeom prst="rect">
          <a:avLst/>
        </a:prstGeom>
      </xdr:spPr>
    </xdr:pic>
    <xdr:clientData/>
  </xdr:twoCellAnchor>
  <xdr:twoCellAnchor editAs="oneCell">
    <xdr:from>
      <xdr:col>3</xdr:col>
      <xdr:colOff>40083</xdr:colOff>
      <xdr:row>20</xdr:row>
      <xdr:rowOff>55118</xdr:rowOff>
    </xdr:from>
    <xdr:to>
      <xdr:col>3</xdr:col>
      <xdr:colOff>192464</xdr:colOff>
      <xdr:row>20</xdr:row>
      <xdr:rowOff>159880</xdr:rowOff>
    </xdr:to>
    <xdr:pic>
      <xdr:nvPicPr>
        <xdr:cNvPr id="46" name="Picture 45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1021158" y="4131818"/>
          <a:ext cx="152381" cy="104762"/>
        </a:xfrm>
        <a:prstGeom prst="rect">
          <a:avLst/>
        </a:prstGeom>
      </xdr:spPr>
    </xdr:pic>
    <xdr:clientData/>
  </xdr:twoCellAnchor>
  <xdr:twoCellAnchor editAs="oneCell">
    <xdr:from>
      <xdr:col>3</xdr:col>
      <xdr:colOff>40083</xdr:colOff>
      <xdr:row>23</xdr:row>
      <xdr:rowOff>54030</xdr:rowOff>
    </xdr:from>
    <xdr:to>
      <xdr:col>3</xdr:col>
      <xdr:colOff>192464</xdr:colOff>
      <xdr:row>23</xdr:row>
      <xdr:rowOff>158792</xdr:rowOff>
    </xdr:to>
    <xdr:pic>
      <xdr:nvPicPr>
        <xdr:cNvPr id="47" name="Picture 46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1158" y="4730805"/>
          <a:ext cx="152381" cy="104762"/>
        </a:xfrm>
        <a:prstGeom prst="rect">
          <a:avLst/>
        </a:prstGeom>
      </xdr:spPr>
    </xdr:pic>
    <xdr:clientData/>
  </xdr:twoCellAnchor>
  <xdr:twoCellAnchor editAs="oneCell">
    <xdr:from>
      <xdr:col>3</xdr:col>
      <xdr:colOff>40083</xdr:colOff>
      <xdr:row>14</xdr:row>
      <xdr:rowOff>57280</xdr:rowOff>
    </xdr:from>
    <xdr:to>
      <xdr:col>3</xdr:col>
      <xdr:colOff>192464</xdr:colOff>
      <xdr:row>14</xdr:row>
      <xdr:rowOff>162042</xdr:rowOff>
    </xdr:to>
    <xdr:pic>
      <xdr:nvPicPr>
        <xdr:cNvPr id="48" name="Picture 47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1021158" y="2933830"/>
          <a:ext cx="152381" cy="104762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6</xdr:row>
      <xdr:rowOff>0</xdr:rowOff>
    </xdr:from>
    <xdr:to>
      <xdr:col>3</xdr:col>
      <xdr:colOff>57150</xdr:colOff>
      <xdr:row>6</xdr:row>
      <xdr:rowOff>9525</xdr:rowOff>
    </xdr:to>
    <xdr:sp macro="" textlink="">
      <xdr:nvSpPr>
        <xdr:cNvPr id="27" name="AutoShape 55" descr="Formula"/>
        <xdr:cNvSpPr>
          <a:spLocks noChangeAspect="1" noChangeArrowheads="1"/>
        </xdr:cNvSpPr>
      </xdr:nvSpPr>
      <xdr:spPr bwMode="auto">
        <a:xfrm>
          <a:off x="981075" y="1276350"/>
          <a:ext cx="5715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57150</xdr:colOff>
      <xdr:row>7</xdr:row>
      <xdr:rowOff>9525</xdr:rowOff>
    </xdr:to>
    <xdr:sp macro="" textlink="">
      <xdr:nvSpPr>
        <xdr:cNvPr id="28" name="AutoShape 56" descr="Formula"/>
        <xdr:cNvSpPr>
          <a:spLocks noChangeAspect="1" noChangeArrowheads="1"/>
        </xdr:cNvSpPr>
      </xdr:nvSpPr>
      <xdr:spPr bwMode="auto">
        <a:xfrm>
          <a:off x="981075" y="1476375"/>
          <a:ext cx="5715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57150</xdr:colOff>
      <xdr:row>10</xdr:row>
      <xdr:rowOff>9525</xdr:rowOff>
    </xdr:to>
    <xdr:sp macro="" textlink="">
      <xdr:nvSpPr>
        <xdr:cNvPr id="29" name="AutoShape 60" descr="Formula"/>
        <xdr:cNvSpPr>
          <a:spLocks noChangeAspect="1" noChangeArrowheads="1"/>
        </xdr:cNvSpPr>
      </xdr:nvSpPr>
      <xdr:spPr bwMode="auto">
        <a:xfrm>
          <a:off x="981075" y="2076450"/>
          <a:ext cx="5715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57150</xdr:colOff>
      <xdr:row>23</xdr:row>
      <xdr:rowOff>9525</xdr:rowOff>
    </xdr:to>
    <xdr:sp macro="" textlink="">
      <xdr:nvSpPr>
        <xdr:cNvPr id="30" name="AutoShape 71" descr="Formula"/>
        <xdr:cNvSpPr>
          <a:spLocks noChangeAspect="1" noChangeArrowheads="1"/>
        </xdr:cNvSpPr>
      </xdr:nvSpPr>
      <xdr:spPr bwMode="auto">
        <a:xfrm>
          <a:off x="981075" y="4676775"/>
          <a:ext cx="5715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40083</xdr:colOff>
      <xdr:row>11</xdr:row>
      <xdr:rowOff>58361</xdr:rowOff>
    </xdr:from>
    <xdr:to>
      <xdr:col>3</xdr:col>
      <xdr:colOff>192464</xdr:colOff>
      <xdr:row>11</xdr:row>
      <xdr:rowOff>163123</xdr:rowOff>
    </xdr:to>
    <xdr:pic>
      <xdr:nvPicPr>
        <xdr:cNvPr id="31" name="Picture 30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1158" y="2334836"/>
          <a:ext cx="152381" cy="104762"/>
        </a:xfrm>
        <a:prstGeom prst="rect">
          <a:avLst/>
        </a:prstGeom>
      </xdr:spPr>
    </xdr:pic>
    <xdr:clientData/>
  </xdr:twoCellAnchor>
  <xdr:twoCellAnchor editAs="oneCell">
    <xdr:from>
      <xdr:col>3</xdr:col>
      <xdr:colOff>40083</xdr:colOff>
      <xdr:row>13</xdr:row>
      <xdr:rowOff>57640</xdr:rowOff>
    </xdr:from>
    <xdr:to>
      <xdr:col>3</xdr:col>
      <xdr:colOff>192464</xdr:colOff>
      <xdr:row>13</xdr:row>
      <xdr:rowOff>162402</xdr:rowOff>
    </xdr:to>
    <xdr:pic>
      <xdr:nvPicPr>
        <xdr:cNvPr id="32" name="Picture 31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1158" y="2734165"/>
          <a:ext cx="152381" cy="104762"/>
        </a:xfrm>
        <a:prstGeom prst="rect">
          <a:avLst/>
        </a:prstGeom>
      </xdr:spPr>
    </xdr:pic>
    <xdr:clientData/>
  </xdr:twoCellAnchor>
  <xdr:twoCellAnchor editAs="oneCell">
    <xdr:from>
      <xdr:col>3</xdr:col>
      <xdr:colOff>40083</xdr:colOff>
      <xdr:row>10</xdr:row>
      <xdr:rowOff>58721</xdr:rowOff>
    </xdr:from>
    <xdr:to>
      <xdr:col>3</xdr:col>
      <xdr:colOff>192464</xdr:colOff>
      <xdr:row>10</xdr:row>
      <xdr:rowOff>163483</xdr:rowOff>
    </xdr:to>
    <xdr:pic>
      <xdr:nvPicPr>
        <xdr:cNvPr id="33" name="Picture 32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1158" y="2135171"/>
          <a:ext cx="152381" cy="104762"/>
        </a:xfrm>
        <a:prstGeom prst="rect">
          <a:avLst/>
        </a:prstGeom>
      </xdr:spPr>
    </xdr:pic>
    <xdr:clientData/>
  </xdr:twoCellAnchor>
  <xdr:twoCellAnchor editAs="oneCell">
    <xdr:from>
      <xdr:col>3</xdr:col>
      <xdr:colOff>40083</xdr:colOff>
      <xdr:row>22</xdr:row>
      <xdr:rowOff>54398</xdr:rowOff>
    </xdr:from>
    <xdr:to>
      <xdr:col>3</xdr:col>
      <xdr:colOff>192464</xdr:colOff>
      <xdr:row>22</xdr:row>
      <xdr:rowOff>159160</xdr:rowOff>
    </xdr:to>
    <xdr:pic>
      <xdr:nvPicPr>
        <xdr:cNvPr id="34" name="Picture 33"/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1158" y="4531148"/>
          <a:ext cx="152381" cy="104762"/>
        </a:xfrm>
        <a:prstGeom prst="rect">
          <a:avLst/>
        </a:prstGeom>
      </xdr:spPr>
    </xdr:pic>
    <xdr:clientData/>
  </xdr:twoCellAnchor>
  <xdr:twoCellAnchor editAs="oneCell">
    <xdr:from>
      <xdr:col>3</xdr:col>
      <xdr:colOff>40083</xdr:colOff>
      <xdr:row>6</xdr:row>
      <xdr:rowOff>60163</xdr:rowOff>
    </xdr:from>
    <xdr:to>
      <xdr:col>3</xdr:col>
      <xdr:colOff>192464</xdr:colOff>
      <xdr:row>6</xdr:row>
      <xdr:rowOff>164925</xdr:rowOff>
    </xdr:to>
    <xdr:pic>
      <xdr:nvPicPr>
        <xdr:cNvPr id="35" name="Picture 34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021158" y="1336513"/>
          <a:ext cx="152381" cy="104762"/>
        </a:xfrm>
        <a:prstGeom prst="rect">
          <a:avLst/>
        </a:prstGeom>
      </xdr:spPr>
    </xdr:pic>
    <xdr:clientData/>
  </xdr:twoCellAnchor>
  <xdr:twoCellAnchor editAs="oneCell">
    <xdr:from>
      <xdr:col>3</xdr:col>
      <xdr:colOff>40083</xdr:colOff>
      <xdr:row>8</xdr:row>
      <xdr:rowOff>59442</xdr:rowOff>
    </xdr:from>
    <xdr:to>
      <xdr:col>3</xdr:col>
      <xdr:colOff>192464</xdr:colOff>
      <xdr:row>8</xdr:row>
      <xdr:rowOff>164204</xdr:rowOff>
    </xdr:to>
    <xdr:pic>
      <xdr:nvPicPr>
        <xdr:cNvPr id="36" name="Picture 35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1158" y="1735842"/>
          <a:ext cx="152381" cy="104762"/>
        </a:xfrm>
        <a:prstGeom prst="rect">
          <a:avLst/>
        </a:prstGeom>
      </xdr:spPr>
    </xdr:pic>
    <xdr:clientData/>
  </xdr:twoCellAnchor>
  <xdr:twoCellAnchor editAs="oneCell">
    <xdr:from>
      <xdr:col>3</xdr:col>
      <xdr:colOff>40083</xdr:colOff>
      <xdr:row>9</xdr:row>
      <xdr:rowOff>59082</xdr:rowOff>
    </xdr:from>
    <xdr:to>
      <xdr:col>3</xdr:col>
      <xdr:colOff>192464</xdr:colOff>
      <xdr:row>9</xdr:row>
      <xdr:rowOff>163844</xdr:rowOff>
    </xdr:to>
    <xdr:pic>
      <xdr:nvPicPr>
        <xdr:cNvPr id="37" name="Picture 36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021158" y="1935507"/>
          <a:ext cx="152381" cy="104762"/>
        </a:xfrm>
        <a:prstGeom prst="rect">
          <a:avLst/>
        </a:prstGeom>
      </xdr:spPr>
    </xdr:pic>
    <xdr:clientData/>
  </xdr:twoCellAnchor>
  <xdr:twoCellAnchor editAs="oneCell">
    <xdr:from>
      <xdr:col>3</xdr:col>
      <xdr:colOff>40083</xdr:colOff>
      <xdr:row>17</xdr:row>
      <xdr:rowOff>56199</xdr:rowOff>
    </xdr:from>
    <xdr:to>
      <xdr:col>3</xdr:col>
      <xdr:colOff>192464</xdr:colOff>
      <xdr:row>17</xdr:row>
      <xdr:rowOff>160961</xdr:rowOff>
    </xdr:to>
    <xdr:pic>
      <xdr:nvPicPr>
        <xdr:cNvPr id="38" name="Picture 37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021158" y="3532824"/>
          <a:ext cx="152381" cy="104762"/>
        </a:xfrm>
        <a:prstGeom prst="rect">
          <a:avLst/>
        </a:prstGeom>
      </xdr:spPr>
    </xdr:pic>
    <xdr:clientData/>
  </xdr:twoCellAnchor>
  <xdr:twoCellAnchor editAs="oneCell">
    <xdr:from>
      <xdr:col>3</xdr:col>
      <xdr:colOff>40083</xdr:colOff>
      <xdr:row>12</xdr:row>
      <xdr:rowOff>58001</xdr:rowOff>
    </xdr:from>
    <xdr:to>
      <xdr:col>3</xdr:col>
      <xdr:colOff>192464</xdr:colOff>
      <xdr:row>12</xdr:row>
      <xdr:rowOff>162763</xdr:rowOff>
    </xdr:to>
    <xdr:pic>
      <xdr:nvPicPr>
        <xdr:cNvPr id="39" name="Picture 38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1021158" y="2534501"/>
          <a:ext cx="152381" cy="104762"/>
        </a:xfrm>
        <a:prstGeom prst="rect">
          <a:avLst/>
        </a:prstGeom>
      </xdr:spPr>
    </xdr:pic>
    <xdr:clientData/>
  </xdr:twoCellAnchor>
  <xdr:twoCellAnchor editAs="oneCell">
    <xdr:from>
      <xdr:col>3</xdr:col>
      <xdr:colOff>40083</xdr:colOff>
      <xdr:row>15</xdr:row>
      <xdr:rowOff>56920</xdr:rowOff>
    </xdr:from>
    <xdr:to>
      <xdr:col>3</xdr:col>
      <xdr:colOff>192464</xdr:colOff>
      <xdr:row>15</xdr:row>
      <xdr:rowOff>161682</xdr:rowOff>
    </xdr:to>
    <xdr:pic>
      <xdr:nvPicPr>
        <xdr:cNvPr id="40" name="Picture 39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1021158" y="3133495"/>
          <a:ext cx="152381" cy="104762"/>
        </a:xfrm>
        <a:prstGeom prst="rect">
          <a:avLst/>
        </a:prstGeom>
      </xdr:spPr>
    </xdr:pic>
    <xdr:clientData/>
  </xdr:twoCellAnchor>
  <xdr:twoCellAnchor editAs="oneCell">
    <xdr:from>
      <xdr:col>3</xdr:col>
      <xdr:colOff>40083</xdr:colOff>
      <xdr:row>7</xdr:row>
      <xdr:rowOff>59802</xdr:rowOff>
    </xdr:from>
    <xdr:to>
      <xdr:col>3</xdr:col>
      <xdr:colOff>192464</xdr:colOff>
      <xdr:row>7</xdr:row>
      <xdr:rowOff>164564</xdr:rowOff>
    </xdr:to>
    <xdr:pic>
      <xdr:nvPicPr>
        <xdr:cNvPr id="41" name="Picture 40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1021158" y="1536177"/>
          <a:ext cx="152381" cy="104762"/>
        </a:xfrm>
        <a:prstGeom prst="rect">
          <a:avLst/>
        </a:prstGeom>
      </xdr:spPr>
    </xdr:pic>
    <xdr:clientData/>
  </xdr:twoCellAnchor>
  <xdr:twoCellAnchor editAs="oneCell">
    <xdr:from>
      <xdr:col>3</xdr:col>
      <xdr:colOff>40083</xdr:colOff>
      <xdr:row>16</xdr:row>
      <xdr:rowOff>56559</xdr:rowOff>
    </xdr:from>
    <xdr:to>
      <xdr:col>3</xdr:col>
      <xdr:colOff>192464</xdr:colOff>
      <xdr:row>16</xdr:row>
      <xdr:rowOff>161321</xdr:rowOff>
    </xdr:to>
    <xdr:pic>
      <xdr:nvPicPr>
        <xdr:cNvPr id="42" name="Picture 41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1021158" y="3333159"/>
          <a:ext cx="152381" cy="104762"/>
        </a:xfrm>
        <a:prstGeom prst="rect">
          <a:avLst/>
        </a:prstGeom>
      </xdr:spPr>
    </xdr:pic>
    <xdr:clientData/>
  </xdr:twoCellAnchor>
  <xdr:twoCellAnchor editAs="oneCell">
    <xdr:from>
      <xdr:col>3</xdr:col>
      <xdr:colOff>40083</xdr:colOff>
      <xdr:row>18</xdr:row>
      <xdr:rowOff>55839</xdr:rowOff>
    </xdr:from>
    <xdr:to>
      <xdr:col>3</xdr:col>
      <xdr:colOff>192464</xdr:colOff>
      <xdr:row>18</xdr:row>
      <xdr:rowOff>160601</xdr:rowOff>
    </xdr:to>
    <xdr:pic>
      <xdr:nvPicPr>
        <xdr:cNvPr id="43" name="Picture 42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1021158" y="3732489"/>
          <a:ext cx="152381" cy="104762"/>
        </a:xfrm>
        <a:prstGeom prst="rect">
          <a:avLst/>
        </a:prstGeom>
      </xdr:spPr>
    </xdr:pic>
    <xdr:clientData/>
  </xdr:twoCellAnchor>
  <xdr:twoCellAnchor editAs="oneCell">
    <xdr:from>
      <xdr:col>3</xdr:col>
      <xdr:colOff>40083</xdr:colOff>
      <xdr:row>19</xdr:row>
      <xdr:rowOff>55478</xdr:rowOff>
    </xdr:from>
    <xdr:to>
      <xdr:col>3</xdr:col>
      <xdr:colOff>192464</xdr:colOff>
      <xdr:row>19</xdr:row>
      <xdr:rowOff>160240</xdr:rowOff>
    </xdr:to>
    <xdr:pic>
      <xdr:nvPicPr>
        <xdr:cNvPr id="44" name="Picture 4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1158" y="3932153"/>
          <a:ext cx="152381" cy="104762"/>
        </a:xfrm>
        <a:prstGeom prst="rect">
          <a:avLst/>
        </a:prstGeom>
      </xdr:spPr>
    </xdr:pic>
    <xdr:clientData/>
  </xdr:twoCellAnchor>
  <xdr:twoCellAnchor editAs="oneCell">
    <xdr:from>
      <xdr:col>3</xdr:col>
      <xdr:colOff>40083</xdr:colOff>
      <xdr:row>21</xdr:row>
      <xdr:rowOff>54758</xdr:rowOff>
    </xdr:from>
    <xdr:to>
      <xdr:col>3</xdr:col>
      <xdr:colOff>192464</xdr:colOff>
      <xdr:row>21</xdr:row>
      <xdr:rowOff>159520</xdr:rowOff>
    </xdr:to>
    <xdr:pic>
      <xdr:nvPicPr>
        <xdr:cNvPr id="45" name="Picture 44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1021158" y="4331483"/>
          <a:ext cx="152381" cy="104762"/>
        </a:xfrm>
        <a:prstGeom prst="rect">
          <a:avLst/>
        </a:prstGeom>
      </xdr:spPr>
    </xdr:pic>
    <xdr:clientData/>
  </xdr:twoCellAnchor>
  <xdr:twoCellAnchor editAs="oneCell">
    <xdr:from>
      <xdr:col>3</xdr:col>
      <xdr:colOff>40083</xdr:colOff>
      <xdr:row>20</xdr:row>
      <xdr:rowOff>55118</xdr:rowOff>
    </xdr:from>
    <xdr:to>
      <xdr:col>3</xdr:col>
      <xdr:colOff>192464</xdr:colOff>
      <xdr:row>20</xdr:row>
      <xdr:rowOff>159880</xdr:rowOff>
    </xdr:to>
    <xdr:pic>
      <xdr:nvPicPr>
        <xdr:cNvPr id="46" name="Picture 45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1021158" y="4131818"/>
          <a:ext cx="152381" cy="104762"/>
        </a:xfrm>
        <a:prstGeom prst="rect">
          <a:avLst/>
        </a:prstGeom>
      </xdr:spPr>
    </xdr:pic>
    <xdr:clientData/>
  </xdr:twoCellAnchor>
  <xdr:twoCellAnchor editAs="oneCell">
    <xdr:from>
      <xdr:col>3</xdr:col>
      <xdr:colOff>40083</xdr:colOff>
      <xdr:row>23</xdr:row>
      <xdr:rowOff>54030</xdr:rowOff>
    </xdr:from>
    <xdr:to>
      <xdr:col>3</xdr:col>
      <xdr:colOff>192464</xdr:colOff>
      <xdr:row>23</xdr:row>
      <xdr:rowOff>158792</xdr:rowOff>
    </xdr:to>
    <xdr:pic>
      <xdr:nvPicPr>
        <xdr:cNvPr id="47" name="Picture 46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1158" y="4730805"/>
          <a:ext cx="152381" cy="104762"/>
        </a:xfrm>
        <a:prstGeom prst="rect">
          <a:avLst/>
        </a:prstGeom>
      </xdr:spPr>
    </xdr:pic>
    <xdr:clientData/>
  </xdr:twoCellAnchor>
  <xdr:twoCellAnchor editAs="oneCell">
    <xdr:from>
      <xdr:col>3</xdr:col>
      <xdr:colOff>40083</xdr:colOff>
      <xdr:row>14</xdr:row>
      <xdr:rowOff>57280</xdr:rowOff>
    </xdr:from>
    <xdr:to>
      <xdr:col>3</xdr:col>
      <xdr:colOff>192464</xdr:colOff>
      <xdr:row>14</xdr:row>
      <xdr:rowOff>162042</xdr:rowOff>
    </xdr:to>
    <xdr:pic>
      <xdr:nvPicPr>
        <xdr:cNvPr id="48" name="Picture 47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1021158" y="2933830"/>
          <a:ext cx="152381" cy="104762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6</xdr:row>
      <xdr:rowOff>0</xdr:rowOff>
    </xdr:from>
    <xdr:to>
      <xdr:col>3</xdr:col>
      <xdr:colOff>57150</xdr:colOff>
      <xdr:row>6</xdr:row>
      <xdr:rowOff>9525</xdr:rowOff>
    </xdr:to>
    <xdr:sp macro="" textlink="">
      <xdr:nvSpPr>
        <xdr:cNvPr id="27" name="AutoShape 55" descr="Formula"/>
        <xdr:cNvSpPr>
          <a:spLocks noChangeAspect="1" noChangeArrowheads="1"/>
        </xdr:cNvSpPr>
      </xdr:nvSpPr>
      <xdr:spPr bwMode="auto">
        <a:xfrm>
          <a:off x="981075" y="1276350"/>
          <a:ext cx="5715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57150</xdr:colOff>
      <xdr:row>7</xdr:row>
      <xdr:rowOff>9525</xdr:rowOff>
    </xdr:to>
    <xdr:sp macro="" textlink="">
      <xdr:nvSpPr>
        <xdr:cNvPr id="28" name="AutoShape 56" descr="Formula"/>
        <xdr:cNvSpPr>
          <a:spLocks noChangeAspect="1" noChangeArrowheads="1"/>
        </xdr:cNvSpPr>
      </xdr:nvSpPr>
      <xdr:spPr bwMode="auto">
        <a:xfrm>
          <a:off x="981075" y="1476375"/>
          <a:ext cx="5715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57150</xdr:colOff>
      <xdr:row>10</xdr:row>
      <xdr:rowOff>9525</xdr:rowOff>
    </xdr:to>
    <xdr:sp macro="" textlink="">
      <xdr:nvSpPr>
        <xdr:cNvPr id="29" name="AutoShape 60" descr="Formula"/>
        <xdr:cNvSpPr>
          <a:spLocks noChangeAspect="1" noChangeArrowheads="1"/>
        </xdr:cNvSpPr>
      </xdr:nvSpPr>
      <xdr:spPr bwMode="auto">
        <a:xfrm>
          <a:off x="981075" y="2076450"/>
          <a:ext cx="5715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57150</xdr:colOff>
      <xdr:row>23</xdr:row>
      <xdr:rowOff>9525</xdr:rowOff>
    </xdr:to>
    <xdr:sp macro="" textlink="">
      <xdr:nvSpPr>
        <xdr:cNvPr id="30" name="AutoShape 71" descr="Formula"/>
        <xdr:cNvSpPr>
          <a:spLocks noChangeAspect="1" noChangeArrowheads="1"/>
        </xdr:cNvSpPr>
      </xdr:nvSpPr>
      <xdr:spPr bwMode="auto">
        <a:xfrm>
          <a:off x="981075" y="4676775"/>
          <a:ext cx="5715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40083</xdr:colOff>
      <xdr:row>11</xdr:row>
      <xdr:rowOff>58361</xdr:rowOff>
    </xdr:from>
    <xdr:to>
      <xdr:col>3</xdr:col>
      <xdr:colOff>192464</xdr:colOff>
      <xdr:row>11</xdr:row>
      <xdr:rowOff>163123</xdr:rowOff>
    </xdr:to>
    <xdr:pic>
      <xdr:nvPicPr>
        <xdr:cNvPr id="31" name="Picture 30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1158" y="2334836"/>
          <a:ext cx="152381" cy="104762"/>
        </a:xfrm>
        <a:prstGeom prst="rect">
          <a:avLst/>
        </a:prstGeom>
      </xdr:spPr>
    </xdr:pic>
    <xdr:clientData/>
  </xdr:twoCellAnchor>
  <xdr:twoCellAnchor editAs="oneCell">
    <xdr:from>
      <xdr:col>3</xdr:col>
      <xdr:colOff>40083</xdr:colOff>
      <xdr:row>13</xdr:row>
      <xdr:rowOff>57640</xdr:rowOff>
    </xdr:from>
    <xdr:to>
      <xdr:col>3</xdr:col>
      <xdr:colOff>192464</xdr:colOff>
      <xdr:row>13</xdr:row>
      <xdr:rowOff>162402</xdr:rowOff>
    </xdr:to>
    <xdr:pic>
      <xdr:nvPicPr>
        <xdr:cNvPr id="32" name="Picture 31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1158" y="2734165"/>
          <a:ext cx="152381" cy="104762"/>
        </a:xfrm>
        <a:prstGeom prst="rect">
          <a:avLst/>
        </a:prstGeom>
      </xdr:spPr>
    </xdr:pic>
    <xdr:clientData/>
  </xdr:twoCellAnchor>
  <xdr:twoCellAnchor editAs="oneCell">
    <xdr:from>
      <xdr:col>3</xdr:col>
      <xdr:colOff>40083</xdr:colOff>
      <xdr:row>10</xdr:row>
      <xdr:rowOff>58721</xdr:rowOff>
    </xdr:from>
    <xdr:to>
      <xdr:col>3</xdr:col>
      <xdr:colOff>192464</xdr:colOff>
      <xdr:row>10</xdr:row>
      <xdr:rowOff>163483</xdr:rowOff>
    </xdr:to>
    <xdr:pic>
      <xdr:nvPicPr>
        <xdr:cNvPr id="33" name="Picture 32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1158" y="2135171"/>
          <a:ext cx="152381" cy="104762"/>
        </a:xfrm>
        <a:prstGeom prst="rect">
          <a:avLst/>
        </a:prstGeom>
      </xdr:spPr>
    </xdr:pic>
    <xdr:clientData/>
  </xdr:twoCellAnchor>
  <xdr:twoCellAnchor editAs="oneCell">
    <xdr:from>
      <xdr:col>3</xdr:col>
      <xdr:colOff>40083</xdr:colOff>
      <xdr:row>22</xdr:row>
      <xdr:rowOff>54398</xdr:rowOff>
    </xdr:from>
    <xdr:to>
      <xdr:col>3</xdr:col>
      <xdr:colOff>192464</xdr:colOff>
      <xdr:row>22</xdr:row>
      <xdr:rowOff>159160</xdr:rowOff>
    </xdr:to>
    <xdr:pic>
      <xdr:nvPicPr>
        <xdr:cNvPr id="34" name="Picture 33"/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1158" y="4531148"/>
          <a:ext cx="152381" cy="104762"/>
        </a:xfrm>
        <a:prstGeom prst="rect">
          <a:avLst/>
        </a:prstGeom>
      </xdr:spPr>
    </xdr:pic>
    <xdr:clientData/>
  </xdr:twoCellAnchor>
  <xdr:twoCellAnchor editAs="oneCell">
    <xdr:from>
      <xdr:col>3</xdr:col>
      <xdr:colOff>40083</xdr:colOff>
      <xdr:row>6</xdr:row>
      <xdr:rowOff>60163</xdr:rowOff>
    </xdr:from>
    <xdr:to>
      <xdr:col>3</xdr:col>
      <xdr:colOff>192464</xdr:colOff>
      <xdr:row>6</xdr:row>
      <xdr:rowOff>164925</xdr:rowOff>
    </xdr:to>
    <xdr:pic>
      <xdr:nvPicPr>
        <xdr:cNvPr id="35" name="Picture 34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021158" y="1336513"/>
          <a:ext cx="152381" cy="104762"/>
        </a:xfrm>
        <a:prstGeom prst="rect">
          <a:avLst/>
        </a:prstGeom>
      </xdr:spPr>
    </xdr:pic>
    <xdr:clientData/>
  </xdr:twoCellAnchor>
  <xdr:twoCellAnchor editAs="oneCell">
    <xdr:from>
      <xdr:col>3</xdr:col>
      <xdr:colOff>40083</xdr:colOff>
      <xdr:row>8</xdr:row>
      <xdr:rowOff>59442</xdr:rowOff>
    </xdr:from>
    <xdr:to>
      <xdr:col>3</xdr:col>
      <xdr:colOff>192464</xdr:colOff>
      <xdr:row>8</xdr:row>
      <xdr:rowOff>164204</xdr:rowOff>
    </xdr:to>
    <xdr:pic>
      <xdr:nvPicPr>
        <xdr:cNvPr id="36" name="Picture 35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1158" y="1735842"/>
          <a:ext cx="152381" cy="104762"/>
        </a:xfrm>
        <a:prstGeom prst="rect">
          <a:avLst/>
        </a:prstGeom>
      </xdr:spPr>
    </xdr:pic>
    <xdr:clientData/>
  </xdr:twoCellAnchor>
  <xdr:twoCellAnchor editAs="oneCell">
    <xdr:from>
      <xdr:col>3</xdr:col>
      <xdr:colOff>40083</xdr:colOff>
      <xdr:row>9</xdr:row>
      <xdr:rowOff>59082</xdr:rowOff>
    </xdr:from>
    <xdr:to>
      <xdr:col>3</xdr:col>
      <xdr:colOff>192464</xdr:colOff>
      <xdr:row>9</xdr:row>
      <xdr:rowOff>163844</xdr:rowOff>
    </xdr:to>
    <xdr:pic>
      <xdr:nvPicPr>
        <xdr:cNvPr id="37" name="Picture 36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021158" y="1935507"/>
          <a:ext cx="152381" cy="104762"/>
        </a:xfrm>
        <a:prstGeom prst="rect">
          <a:avLst/>
        </a:prstGeom>
      </xdr:spPr>
    </xdr:pic>
    <xdr:clientData/>
  </xdr:twoCellAnchor>
  <xdr:twoCellAnchor editAs="oneCell">
    <xdr:from>
      <xdr:col>3</xdr:col>
      <xdr:colOff>40083</xdr:colOff>
      <xdr:row>17</xdr:row>
      <xdr:rowOff>56199</xdr:rowOff>
    </xdr:from>
    <xdr:to>
      <xdr:col>3</xdr:col>
      <xdr:colOff>192464</xdr:colOff>
      <xdr:row>17</xdr:row>
      <xdr:rowOff>160961</xdr:rowOff>
    </xdr:to>
    <xdr:pic>
      <xdr:nvPicPr>
        <xdr:cNvPr id="38" name="Picture 37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021158" y="3532824"/>
          <a:ext cx="152381" cy="104762"/>
        </a:xfrm>
        <a:prstGeom prst="rect">
          <a:avLst/>
        </a:prstGeom>
      </xdr:spPr>
    </xdr:pic>
    <xdr:clientData/>
  </xdr:twoCellAnchor>
  <xdr:twoCellAnchor editAs="oneCell">
    <xdr:from>
      <xdr:col>3</xdr:col>
      <xdr:colOff>40083</xdr:colOff>
      <xdr:row>12</xdr:row>
      <xdr:rowOff>58001</xdr:rowOff>
    </xdr:from>
    <xdr:to>
      <xdr:col>3</xdr:col>
      <xdr:colOff>192464</xdr:colOff>
      <xdr:row>12</xdr:row>
      <xdr:rowOff>162763</xdr:rowOff>
    </xdr:to>
    <xdr:pic>
      <xdr:nvPicPr>
        <xdr:cNvPr id="39" name="Picture 38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1021158" y="2534501"/>
          <a:ext cx="152381" cy="104762"/>
        </a:xfrm>
        <a:prstGeom prst="rect">
          <a:avLst/>
        </a:prstGeom>
      </xdr:spPr>
    </xdr:pic>
    <xdr:clientData/>
  </xdr:twoCellAnchor>
  <xdr:twoCellAnchor editAs="oneCell">
    <xdr:from>
      <xdr:col>3</xdr:col>
      <xdr:colOff>40083</xdr:colOff>
      <xdr:row>15</xdr:row>
      <xdr:rowOff>56920</xdr:rowOff>
    </xdr:from>
    <xdr:to>
      <xdr:col>3</xdr:col>
      <xdr:colOff>192464</xdr:colOff>
      <xdr:row>15</xdr:row>
      <xdr:rowOff>161682</xdr:rowOff>
    </xdr:to>
    <xdr:pic>
      <xdr:nvPicPr>
        <xdr:cNvPr id="40" name="Picture 39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1021158" y="3133495"/>
          <a:ext cx="152381" cy="104762"/>
        </a:xfrm>
        <a:prstGeom prst="rect">
          <a:avLst/>
        </a:prstGeom>
      </xdr:spPr>
    </xdr:pic>
    <xdr:clientData/>
  </xdr:twoCellAnchor>
  <xdr:twoCellAnchor editAs="oneCell">
    <xdr:from>
      <xdr:col>3</xdr:col>
      <xdr:colOff>40083</xdr:colOff>
      <xdr:row>7</xdr:row>
      <xdr:rowOff>59802</xdr:rowOff>
    </xdr:from>
    <xdr:to>
      <xdr:col>3</xdr:col>
      <xdr:colOff>192464</xdr:colOff>
      <xdr:row>7</xdr:row>
      <xdr:rowOff>164564</xdr:rowOff>
    </xdr:to>
    <xdr:pic>
      <xdr:nvPicPr>
        <xdr:cNvPr id="41" name="Picture 40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1021158" y="1536177"/>
          <a:ext cx="152381" cy="104762"/>
        </a:xfrm>
        <a:prstGeom prst="rect">
          <a:avLst/>
        </a:prstGeom>
      </xdr:spPr>
    </xdr:pic>
    <xdr:clientData/>
  </xdr:twoCellAnchor>
  <xdr:twoCellAnchor editAs="oneCell">
    <xdr:from>
      <xdr:col>3</xdr:col>
      <xdr:colOff>40083</xdr:colOff>
      <xdr:row>16</xdr:row>
      <xdr:rowOff>56559</xdr:rowOff>
    </xdr:from>
    <xdr:to>
      <xdr:col>3</xdr:col>
      <xdr:colOff>192464</xdr:colOff>
      <xdr:row>16</xdr:row>
      <xdr:rowOff>161321</xdr:rowOff>
    </xdr:to>
    <xdr:pic>
      <xdr:nvPicPr>
        <xdr:cNvPr id="42" name="Picture 41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1021158" y="3333159"/>
          <a:ext cx="152381" cy="104762"/>
        </a:xfrm>
        <a:prstGeom prst="rect">
          <a:avLst/>
        </a:prstGeom>
      </xdr:spPr>
    </xdr:pic>
    <xdr:clientData/>
  </xdr:twoCellAnchor>
  <xdr:twoCellAnchor editAs="oneCell">
    <xdr:from>
      <xdr:col>3</xdr:col>
      <xdr:colOff>40083</xdr:colOff>
      <xdr:row>18</xdr:row>
      <xdr:rowOff>55839</xdr:rowOff>
    </xdr:from>
    <xdr:to>
      <xdr:col>3</xdr:col>
      <xdr:colOff>192464</xdr:colOff>
      <xdr:row>18</xdr:row>
      <xdr:rowOff>160601</xdr:rowOff>
    </xdr:to>
    <xdr:pic>
      <xdr:nvPicPr>
        <xdr:cNvPr id="43" name="Picture 42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1021158" y="3732489"/>
          <a:ext cx="152381" cy="104762"/>
        </a:xfrm>
        <a:prstGeom prst="rect">
          <a:avLst/>
        </a:prstGeom>
      </xdr:spPr>
    </xdr:pic>
    <xdr:clientData/>
  </xdr:twoCellAnchor>
  <xdr:twoCellAnchor editAs="oneCell">
    <xdr:from>
      <xdr:col>3</xdr:col>
      <xdr:colOff>40083</xdr:colOff>
      <xdr:row>19</xdr:row>
      <xdr:rowOff>55478</xdr:rowOff>
    </xdr:from>
    <xdr:to>
      <xdr:col>3</xdr:col>
      <xdr:colOff>192464</xdr:colOff>
      <xdr:row>19</xdr:row>
      <xdr:rowOff>160240</xdr:rowOff>
    </xdr:to>
    <xdr:pic>
      <xdr:nvPicPr>
        <xdr:cNvPr id="44" name="Picture 4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1158" y="3932153"/>
          <a:ext cx="152381" cy="104762"/>
        </a:xfrm>
        <a:prstGeom prst="rect">
          <a:avLst/>
        </a:prstGeom>
      </xdr:spPr>
    </xdr:pic>
    <xdr:clientData/>
  </xdr:twoCellAnchor>
  <xdr:twoCellAnchor editAs="oneCell">
    <xdr:from>
      <xdr:col>3</xdr:col>
      <xdr:colOff>40083</xdr:colOff>
      <xdr:row>21</xdr:row>
      <xdr:rowOff>54758</xdr:rowOff>
    </xdr:from>
    <xdr:to>
      <xdr:col>3</xdr:col>
      <xdr:colOff>192464</xdr:colOff>
      <xdr:row>21</xdr:row>
      <xdr:rowOff>159520</xdr:rowOff>
    </xdr:to>
    <xdr:pic>
      <xdr:nvPicPr>
        <xdr:cNvPr id="45" name="Picture 44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1021158" y="4331483"/>
          <a:ext cx="152381" cy="104762"/>
        </a:xfrm>
        <a:prstGeom prst="rect">
          <a:avLst/>
        </a:prstGeom>
      </xdr:spPr>
    </xdr:pic>
    <xdr:clientData/>
  </xdr:twoCellAnchor>
  <xdr:twoCellAnchor editAs="oneCell">
    <xdr:from>
      <xdr:col>3</xdr:col>
      <xdr:colOff>40083</xdr:colOff>
      <xdr:row>20</xdr:row>
      <xdr:rowOff>55118</xdr:rowOff>
    </xdr:from>
    <xdr:to>
      <xdr:col>3</xdr:col>
      <xdr:colOff>192464</xdr:colOff>
      <xdr:row>20</xdr:row>
      <xdr:rowOff>159880</xdr:rowOff>
    </xdr:to>
    <xdr:pic>
      <xdr:nvPicPr>
        <xdr:cNvPr id="46" name="Picture 45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1021158" y="4131818"/>
          <a:ext cx="152381" cy="104762"/>
        </a:xfrm>
        <a:prstGeom prst="rect">
          <a:avLst/>
        </a:prstGeom>
      </xdr:spPr>
    </xdr:pic>
    <xdr:clientData/>
  </xdr:twoCellAnchor>
  <xdr:twoCellAnchor editAs="oneCell">
    <xdr:from>
      <xdr:col>3</xdr:col>
      <xdr:colOff>40083</xdr:colOff>
      <xdr:row>23</xdr:row>
      <xdr:rowOff>54030</xdr:rowOff>
    </xdr:from>
    <xdr:to>
      <xdr:col>3</xdr:col>
      <xdr:colOff>192464</xdr:colOff>
      <xdr:row>23</xdr:row>
      <xdr:rowOff>158792</xdr:rowOff>
    </xdr:to>
    <xdr:pic>
      <xdr:nvPicPr>
        <xdr:cNvPr id="47" name="Picture 46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1158" y="4730805"/>
          <a:ext cx="152381" cy="104762"/>
        </a:xfrm>
        <a:prstGeom prst="rect">
          <a:avLst/>
        </a:prstGeom>
      </xdr:spPr>
    </xdr:pic>
    <xdr:clientData/>
  </xdr:twoCellAnchor>
  <xdr:twoCellAnchor editAs="oneCell">
    <xdr:from>
      <xdr:col>3</xdr:col>
      <xdr:colOff>40083</xdr:colOff>
      <xdr:row>14</xdr:row>
      <xdr:rowOff>57280</xdr:rowOff>
    </xdr:from>
    <xdr:to>
      <xdr:col>3</xdr:col>
      <xdr:colOff>192464</xdr:colOff>
      <xdr:row>14</xdr:row>
      <xdr:rowOff>162042</xdr:rowOff>
    </xdr:to>
    <xdr:pic>
      <xdr:nvPicPr>
        <xdr:cNvPr id="48" name="Picture 47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1021158" y="2933830"/>
          <a:ext cx="152381" cy="104762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6</xdr:row>
      <xdr:rowOff>0</xdr:rowOff>
    </xdr:from>
    <xdr:to>
      <xdr:col>3</xdr:col>
      <xdr:colOff>57150</xdr:colOff>
      <xdr:row>6</xdr:row>
      <xdr:rowOff>9525</xdr:rowOff>
    </xdr:to>
    <xdr:sp macro="" textlink="">
      <xdr:nvSpPr>
        <xdr:cNvPr id="27" name="AutoShape 55" descr="Formula"/>
        <xdr:cNvSpPr>
          <a:spLocks noChangeAspect="1" noChangeArrowheads="1"/>
        </xdr:cNvSpPr>
      </xdr:nvSpPr>
      <xdr:spPr bwMode="auto">
        <a:xfrm>
          <a:off x="981075" y="1276350"/>
          <a:ext cx="5715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57150</xdr:colOff>
      <xdr:row>7</xdr:row>
      <xdr:rowOff>9525</xdr:rowOff>
    </xdr:to>
    <xdr:sp macro="" textlink="">
      <xdr:nvSpPr>
        <xdr:cNvPr id="28" name="AutoShape 56" descr="Formula"/>
        <xdr:cNvSpPr>
          <a:spLocks noChangeAspect="1" noChangeArrowheads="1"/>
        </xdr:cNvSpPr>
      </xdr:nvSpPr>
      <xdr:spPr bwMode="auto">
        <a:xfrm>
          <a:off x="981075" y="1476375"/>
          <a:ext cx="5715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57150</xdr:colOff>
      <xdr:row>10</xdr:row>
      <xdr:rowOff>9525</xdr:rowOff>
    </xdr:to>
    <xdr:sp macro="" textlink="">
      <xdr:nvSpPr>
        <xdr:cNvPr id="29" name="AutoShape 60" descr="Formula"/>
        <xdr:cNvSpPr>
          <a:spLocks noChangeAspect="1" noChangeArrowheads="1"/>
        </xdr:cNvSpPr>
      </xdr:nvSpPr>
      <xdr:spPr bwMode="auto">
        <a:xfrm>
          <a:off x="981075" y="2076450"/>
          <a:ext cx="5715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57150</xdr:colOff>
      <xdr:row>23</xdr:row>
      <xdr:rowOff>9525</xdr:rowOff>
    </xdr:to>
    <xdr:sp macro="" textlink="">
      <xdr:nvSpPr>
        <xdr:cNvPr id="30" name="AutoShape 71" descr="Formula"/>
        <xdr:cNvSpPr>
          <a:spLocks noChangeAspect="1" noChangeArrowheads="1"/>
        </xdr:cNvSpPr>
      </xdr:nvSpPr>
      <xdr:spPr bwMode="auto">
        <a:xfrm>
          <a:off x="981075" y="4676775"/>
          <a:ext cx="5715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40083</xdr:colOff>
      <xdr:row>11</xdr:row>
      <xdr:rowOff>58361</xdr:rowOff>
    </xdr:from>
    <xdr:to>
      <xdr:col>3</xdr:col>
      <xdr:colOff>192464</xdr:colOff>
      <xdr:row>11</xdr:row>
      <xdr:rowOff>163123</xdr:rowOff>
    </xdr:to>
    <xdr:pic>
      <xdr:nvPicPr>
        <xdr:cNvPr id="31" name="Picture 30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1158" y="2334836"/>
          <a:ext cx="152381" cy="104762"/>
        </a:xfrm>
        <a:prstGeom prst="rect">
          <a:avLst/>
        </a:prstGeom>
      </xdr:spPr>
    </xdr:pic>
    <xdr:clientData/>
  </xdr:twoCellAnchor>
  <xdr:twoCellAnchor editAs="oneCell">
    <xdr:from>
      <xdr:col>3</xdr:col>
      <xdr:colOff>40083</xdr:colOff>
      <xdr:row>13</xdr:row>
      <xdr:rowOff>57640</xdr:rowOff>
    </xdr:from>
    <xdr:to>
      <xdr:col>3</xdr:col>
      <xdr:colOff>192464</xdr:colOff>
      <xdr:row>13</xdr:row>
      <xdr:rowOff>162402</xdr:rowOff>
    </xdr:to>
    <xdr:pic>
      <xdr:nvPicPr>
        <xdr:cNvPr id="32" name="Picture 31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1158" y="2734165"/>
          <a:ext cx="152381" cy="104762"/>
        </a:xfrm>
        <a:prstGeom prst="rect">
          <a:avLst/>
        </a:prstGeom>
      </xdr:spPr>
    </xdr:pic>
    <xdr:clientData/>
  </xdr:twoCellAnchor>
  <xdr:twoCellAnchor editAs="oneCell">
    <xdr:from>
      <xdr:col>3</xdr:col>
      <xdr:colOff>40083</xdr:colOff>
      <xdr:row>10</xdr:row>
      <xdr:rowOff>58721</xdr:rowOff>
    </xdr:from>
    <xdr:to>
      <xdr:col>3</xdr:col>
      <xdr:colOff>192464</xdr:colOff>
      <xdr:row>10</xdr:row>
      <xdr:rowOff>163483</xdr:rowOff>
    </xdr:to>
    <xdr:pic>
      <xdr:nvPicPr>
        <xdr:cNvPr id="33" name="Picture 32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1158" y="2135171"/>
          <a:ext cx="152381" cy="104762"/>
        </a:xfrm>
        <a:prstGeom prst="rect">
          <a:avLst/>
        </a:prstGeom>
      </xdr:spPr>
    </xdr:pic>
    <xdr:clientData/>
  </xdr:twoCellAnchor>
  <xdr:twoCellAnchor editAs="oneCell">
    <xdr:from>
      <xdr:col>3</xdr:col>
      <xdr:colOff>40083</xdr:colOff>
      <xdr:row>22</xdr:row>
      <xdr:rowOff>54398</xdr:rowOff>
    </xdr:from>
    <xdr:to>
      <xdr:col>3</xdr:col>
      <xdr:colOff>192464</xdr:colOff>
      <xdr:row>22</xdr:row>
      <xdr:rowOff>159160</xdr:rowOff>
    </xdr:to>
    <xdr:pic>
      <xdr:nvPicPr>
        <xdr:cNvPr id="34" name="Picture 33"/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1158" y="4531148"/>
          <a:ext cx="152381" cy="104762"/>
        </a:xfrm>
        <a:prstGeom prst="rect">
          <a:avLst/>
        </a:prstGeom>
      </xdr:spPr>
    </xdr:pic>
    <xdr:clientData/>
  </xdr:twoCellAnchor>
  <xdr:twoCellAnchor editAs="oneCell">
    <xdr:from>
      <xdr:col>3</xdr:col>
      <xdr:colOff>40083</xdr:colOff>
      <xdr:row>6</xdr:row>
      <xdr:rowOff>60163</xdr:rowOff>
    </xdr:from>
    <xdr:to>
      <xdr:col>3</xdr:col>
      <xdr:colOff>192464</xdr:colOff>
      <xdr:row>6</xdr:row>
      <xdr:rowOff>164925</xdr:rowOff>
    </xdr:to>
    <xdr:pic>
      <xdr:nvPicPr>
        <xdr:cNvPr id="35" name="Picture 34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021158" y="1336513"/>
          <a:ext cx="152381" cy="104762"/>
        </a:xfrm>
        <a:prstGeom prst="rect">
          <a:avLst/>
        </a:prstGeom>
      </xdr:spPr>
    </xdr:pic>
    <xdr:clientData/>
  </xdr:twoCellAnchor>
  <xdr:twoCellAnchor editAs="oneCell">
    <xdr:from>
      <xdr:col>3</xdr:col>
      <xdr:colOff>40083</xdr:colOff>
      <xdr:row>8</xdr:row>
      <xdr:rowOff>59442</xdr:rowOff>
    </xdr:from>
    <xdr:to>
      <xdr:col>3</xdr:col>
      <xdr:colOff>192464</xdr:colOff>
      <xdr:row>8</xdr:row>
      <xdr:rowOff>164204</xdr:rowOff>
    </xdr:to>
    <xdr:pic>
      <xdr:nvPicPr>
        <xdr:cNvPr id="36" name="Picture 35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1158" y="1735842"/>
          <a:ext cx="152381" cy="104762"/>
        </a:xfrm>
        <a:prstGeom prst="rect">
          <a:avLst/>
        </a:prstGeom>
      </xdr:spPr>
    </xdr:pic>
    <xdr:clientData/>
  </xdr:twoCellAnchor>
  <xdr:twoCellAnchor editAs="oneCell">
    <xdr:from>
      <xdr:col>3</xdr:col>
      <xdr:colOff>40083</xdr:colOff>
      <xdr:row>9</xdr:row>
      <xdr:rowOff>59082</xdr:rowOff>
    </xdr:from>
    <xdr:to>
      <xdr:col>3</xdr:col>
      <xdr:colOff>192464</xdr:colOff>
      <xdr:row>9</xdr:row>
      <xdr:rowOff>163844</xdr:rowOff>
    </xdr:to>
    <xdr:pic>
      <xdr:nvPicPr>
        <xdr:cNvPr id="37" name="Picture 36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021158" y="1935507"/>
          <a:ext cx="152381" cy="104762"/>
        </a:xfrm>
        <a:prstGeom prst="rect">
          <a:avLst/>
        </a:prstGeom>
      </xdr:spPr>
    </xdr:pic>
    <xdr:clientData/>
  </xdr:twoCellAnchor>
  <xdr:twoCellAnchor editAs="oneCell">
    <xdr:from>
      <xdr:col>3</xdr:col>
      <xdr:colOff>40083</xdr:colOff>
      <xdr:row>17</xdr:row>
      <xdr:rowOff>56199</xdr:rowOff>
    </xdr:from>
    <xdr:to>
      <xdr:col>3</xdr:col>
      <xdr:colOff>192464</xdr:colOff>
      <xdr:row>17</xdr:row>
      <xdr:rowOff>160961</xdr:rowOff>
    </xdr:to>
    <xdr:pic>
      <xdr:nvPicPr>
        <xdr:cNvPr id="38" name="Picture 37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021158" y="3532824"/>
          <a:ext cx="152381" cy="104762"/>
        </a:xfrm>
        <a:prstGeom prst="rect">
          <a:avLst/>
        </a:prstGeom>
      </xdr:spPr>
    </xdr:pic>
    <xdr:clientData/>
  </xdr:twoCellAnchor>
  <xdr:twoCellAnchor editAs="oneCell">
    <xdr:from>
      <xdr:col>3</xdr:col>
      <xdr:colOff>40083</xdr:colOff>
      <xdr:row>12</xdr:row>
      <xdr:rowOff>58001</xdr:rowOff>
    </xdr:from>
    <xdr:to>
      <xdr:col>3</xdr:col>
      <xdr:colOff>192464</xdr:colOff>
      <xdr:row>12</xdr:row>
      <xdr:rowOff>162763</xdr:rowOff>
    </xdr:to>
    <xdr:pic>
      <xdr:nvPicPr>
        <xdr:cNvPr id="39" name="Picture 38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1021158" y="2534501"/>
          <a:ext cx="152381" cy="104762"/>
        </a:xfrm>
        <a:prstGeom prst="rect">
          <a:avLst/>
        </a:prstGeom>
      </xdr:spPr>
    </xdr:pic>
    <xdr:clientData/>
  </xdr:twoCellAnchor>
  <xdr:twoCellAnchor editAs="oneCell">
    <xdr:from>
      <xdr:col>3</xdr:col>
      <xdr:colOff>40083</xdr:colOff>
      <xdr:row>15</xdr:row>
      <xdr:rowOff>56920</xdr:rowOff>
    </xdr:from>
    <xdr:to>
      <xdr:col>3</xdr:col>
      <xdr:colOff>192464</xdr:colOff>
      <xdr:row>15</xdr:row>
      <xdr:rowOff>161682</xdr:rowOff>
    </xdr:to>
    <xdr:pic>
      <xdr:nvPicPr>
        <xdr:cNvPr id="40" name="Picture 39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1021158" y="3133495"/>
          <a:ext cx="152381" cy="104762"/>
        </a:xfrm>
        <a:prstGeom prst="rect">
          <a:avLst/>
        </a:prstGeom>
      </xdr:spPr>
    </xdr:pic>
    <xdr:clientData/>
  </xdr:twoCellAnchor>
  <xdr:twoCellAnchor editAs="oneCell">
    <xdr:from>
      <xdr:col>3</xdr:col>
      <xdr:colOff>40083</xdr:colOff>
      <xdr:row>7</xdr:row>
      <xdr:rowOff>59802</xdr:rowOff>
    </xdr:from>
    <xdr:to>
      <xdr:col>3</xdr:col>
      <xdr:colOff>192464</xdr:colOff>
      <xdr:row>7</xdr:row>
      <xdr:rowOff>164564</xdr:rowOff>
    </xdr:to>
    <xdr:pic>
      <xdr:nvPicPr>
        <xdr:cNvPr id="41" name="Picture 40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1021158" y="1536177"/>
          <a:ext cx="152381" cy="104762"/>
        </a:xfrm>
        <a:prstGeom prst="rect">
          <a:avLst/>
        </a:prstGeom>
      </xdr:spPr>
    </xdr:pic>
    <xdr:clientData/>
  </xdr:twoCellAnchor>
  <xdr:twoCellAnchor editAs="oneCell">
    <xdr:from>
      <xdr:col>3</xdr:col>
      <xdr:colOff>40083</xdr:colOff>
      <xdr:row>16</xdr:row>
      <xdr:rowOff>56559</xdr:rowOff>
    </xdr:from>
    <xdr:to>
      <xdr:col>3</xdr:col>
      <xdr:colOff>192464</xdr:colOff>
      <xdr:row>16</xdr:row>
      <xdr:rowOff>161321</xdr:rowOff>
    </xdr:to>
    <xdr:pic>
      <xdr:nvPicPr>
        <xdr:cNvPr id="42" name="Picture 41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1021158" y="3333159"/>
          <a:ext cx="152381" cy="104762"/>
        </a:xfrm>
        <a:prstGeom prst="rect">
          <a:avLst/>
        </a:prstGeom>
      </xdr:spPr>
    </xdr:pic>
    <xdr:clientData/>
  </xdr:twoCellAnchor>
  <xdr:twoCellAnchor editAs="oneCell">
    <xdr:from>
      <xdr:col>3</xdr:col>
      <xdr:colOff>40083</xdr:colOff>
      <xdr:row>18</xdr:row>
      <xdr:rowOff>55839</xdr:rowOff>
    </xdr:from>
    <xdr:to>
      <xdr:col>3</xdr:col>
      <xdr:colOff>192464</xdr:colOff>
      <xdr:row>18</xdr:row>
      <xdr:rowOff>160601</xdr:rowOff>
    </xdr:to>
    <xdr:pic>
      <xdr:nvPicPr>
        <xdr:cNvPr id="43" name="Picture 42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1021158" y="3732489"/>
          <a:ext cx="152381" cy="104762"/>
        </a:xfrm>
        <a:prstGeom prst="rect">
          <a:avLst/>
        </a:prstGeom>
      </xdr:spPr>
    </xdr:pic>
    <xdr:clientData/>
  </xdr:twoCellAnchor>
  <xdr:twoCellAnchor editAs="oneCell">
    <xdr:from>
      <xdr:col>3</xdr:col>
      <xdr:colOff>40083</xdr:colOff>
      <xdr:row>19</xdr:row>
      <xdr:rowOff>55478</xdr:rowOff>
    </xdr:from>
    <xdr:to>
      <xdr:col>3</xdr:col>
      <xdr:colOff>192464</xdr:colOff>
      <xdr:row>19</xdr:row>
      <xdr:rowOff>160240</xdr:rowOff>
    </xdr:to>
    <xdr:pic>
      <xdr:nvPicPr>
        <xdr:cNvPr id="44" name="Picture 4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1158" y="3932153"/>
          <a:ext cx="152381" cy="104762"/>
        </a:xfrm>
        <a:prstGeom prst="rect">
          <a:avLst/>
        </a:prstGeom>
      </xdr:spPr>
    </xdr:pic>
    <xdr:clientData/>
  </xdr:twoCellAnchor>
  <xdr:twoCellAnchor editAs="oneCell">
    <xdr:from>
      <xdr:col>3</xdr:col>
      <xdr:colOff>40083</xdr:colOff>
      <xdr:row>21</xdr:row>
      <xdr:rowOff>54758</xdr:rowOff>
    </xdr:from>
    <xdr:to>
      <xdr:col>3</xdr:col>
      <xdr:colOff>192464</xdr:colOff>
      <xdr:row>21</xdr:row>
      <xdr:rowOff>159520</xdr:rowOff>
    </xdr:to>
    <xdr:pic>
      <xdr:nvPicPr>
        <xdr:cNvPr id="45" name="Picture 44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1021158" y="4331483"/>
          <a:ext cx="152381" cy="104762"/>
        </a:xfrm>
        <a:prstGeom prst="rect">
          <a:avLst/>
        </a:prstGeom>
      </xdr:spPr>
    </xdr:pic>
    <xdr:clientData/>
  </xdr:twoCellAnchor>
  <xdr:twoCellAnchor editAs="oneCell">
    <xdr:from>
      <xdr:col>3</xdr:col>
      <xdr:colOff>40083</xdr:colOff>
      <xdr:row>20</xdr:row>
      <xdr:rowOff>55118</xdr:rowOff>
    </xdr:from>
    <xdr:to>
      <xdr:col>3</xdr:col>
      <xdr:colOff>192464</xdr:colOff>
      <xdr:row>20</xdr:row>
      <xdr:rowOff>159880</xdr:rowOff>
    </xdr:to>
    <xdr:pic>
      <xdr:nvPicPr>
        <xdr:cNvPr id="46" name="Picture 45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1021158" y="4131818"/>
          <a:ext cx="152381" cy="104762"/>
        </a:xfrm>
        <a:prstGeom prst="rect">
          <a:avLst/>
        </a:prstGeom>
      </xdr:spPr>
    </xdr:pic>
    <xdr:clientData/>
  </xdr:twoCellAnchor>
  <xdr:twoCellAnchor editAs="oneCell">
    <xdr:from>
      <xdr:col>3</xdr:col>
      <xdr:colOff>40083</xdr:colOff>
      <xdr:row>23</xdr:row>
      <xdr:rowOff>54030</xdr:rowOff>
    </xdr:from>
    <xdr:to>
      <xdr:col>3</xdr:col>
      <xdr:colOff>192464</xdr:colOff>
      <xdr:row>23</xdr:row>
      <xdr:rowOff>158792</xdr:rowOff>
    </xdr:to>
    <xdr:pic>
      <xdr:nvPicPr>
        <xdr:cNvPr id="47" name="Picture 46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1158" y="4730805"/>
          <a:ext cx="152381" cy="104762"/>
        </a:xfrm>
        <a:prstGeom prst="rect">
          <a:avLst/>
        </a:prstGeom>
      </xdr:spPr>
    </xdr:pic>
    <xdr:clientData/>
  </xdr:twoCellAnchor>
  <xdr:twoCellAnchor editAs="oneCell">
    <xdr:from>
      <xdr:col>3</xdr:col>
      <xdr:colOff>40083</xdr:colOff>
      <xdr:row>14</xdr:row>
      <xdr:rowOff>57280</xdr:rowOff>
    </xdr:from>
    <xdr:to>
      <xdr:col>3</xdr:col>
      <xdr:colOff>192464</xdr:colOff>
      <xdr:row>14</xdr:row>
      <xdr:rowOff>162042</xdr:rowOff>
    </xdr:to>
    <xdr:pic>
      <xdr:nvPicPr>
        <xdr:cNvPr id="48" name="Picture 47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1021158" y="2933830"/>
          <a:ext cx="152381" cy="104762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6</xdr:row>
      <xdr:rowOff>0</xdr:rowOff>
    </xdr:from>
    <xdr:to>
      <xdr:col>3</xdr:col>
      <xdr:colOff>57150</xdr:colOff>
      <xdr:row>6</xdr:row>
      <xdr:rowOff>9525</xdr:rowOff>
    </xdr:to>
    <xdr:sp macro="" textlink="">
      <xdr:nvSpPr>
        <xdr:cNvPr id="27" name="AutoShape 55" descr="Formula"/>
        <xdr:cNvSpPr>
          <a:spLocks noChangeAspect="1" noChangeArrowheads="1"/>
        </xdr:cNvSpPr>
      </xdr:nvSpPr>
      <xdr:spPr bwMode="auto">
        <a:xfrm>
          <a:off x="981075" y="1276350"/>
          <a:ext cx="5715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57150</xdr:colOff>
      <xdr:row>7</xdr:row>
      <xdr:rowOff>9525</xdr:rowOff>
    </xdr:to>
    <xdr:sp macro="" textlink="">
      <xdr:nvSpPr>
        <xdr:cNvPr id="28" name="AutoShape 56" descr="Formula"/>
        <xdr:cNvSpPr>
          <a:spLocks noChangeAspect="1" noChangeArrowheads="1"/>
        </xdr:cNvSpPr>
      </xdr:nvSpPr>
      <xdr:spPr bwMode="auto">
        <a:xfrm>
          <a:off x="981075" y="1476375"/>
          <a:ext cx="5715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57150</xdr:colOff>
      <xdr:row>10</xdr:row>
      <xdr:rowOff>9525</xdr:rowOff>
    </xdr:to>
    <xdr:sp macro="" textlink="">
      <xdr:nvSpPr>
        <xdr:cNvPr id="29" name="AutoShape 60" descr="Formula"/>
        <xdr:cNvSpPr>
          <a:spLocks noChangeAspect="1" noChangeArrowheads="1"/>
        </xdr:cNvSpPr>
      </xdr:nvSpPr>
      <xdr:spPr bwMode="auto">
        <a:xfrm>
          <a:off x="981075" y="2076450"/>
          <a:ext cx="5715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57150</xdr:colOff>
      <xdr:row>23</xdr:row>
      <xdr:rowOff>9525</xdr:rowOff>
    </xdr:to>
    <xdr:sp macro="" textlink="">
      <xdr:nvSpPr>
        <xdr:cNvPr id="30" name="AutoShape 71" descr="Formula"/>
        <xdr:cNvSpPr>
          <a:spLocks noChangeAspect="1" noChangeArrowheads="1"/>
        </xdr:cNvSpPr>
      </xdr:nvSpPr>
      <xdr:spPr bwMode="auto">
        <a:xfrm>
          <a:off x="981075" y="4676775"/>
          <a:ext cx="5715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40083</xdr:colOff>
      <xdr:row>11</xdr:row>
      <xdr:rowOff>58361</xdr:rowOff>
    </xdr:from>
    <xdr:to>
      <xdr:col>3</xdr:col>
      <xdr:colOff>192464</xdr:colOff>
      <xdr:row>11</xdr:row>
      <xdr:rowOff>163123</xdr:rowOff>
    </xdr:to>
    <xdr:pic>
      <xdr:nvPicPr>
        <xdr:cNvPr id="31" name="Picture 30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1158" y="2334836"/>
          <a:ext cx="152381" cy="104762"/>
        </a:xfrm>
        <a:prstGeom prst="rect">
          <a:avLst/>
        </a:prstGeom>
      </xdr:spPr>
    </xdr:pic>
    <xdr:clientData/>
  </xdr:twoCellAnchor>
  <xdr:twoCellAnchor editAs="oneCell">
    <xdr:from>
      <xdr:col>3</xdr:col>
      <xdr:colOff>40083</xdr:colOff>
      <xdr:row>13</xdr:row>
      <xdr:rowOff>57640</xdr:rowOff>
    </xdr:from>
    <xdr:to>
      <xdr:col>3</xdr:col>
      <xdr:colOff>192464</xdr:colOff>
      <xdr:row>13</xdr:row>
      <xdr:rowOff>162402</xdr:rowOff>
    </xdr:to>
    <xdr:pic>
      <xdr:nvPicPr>
        <xdr:cNvPr id="32" name="Picture 31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1158" y="2734165"/>
          <a:ext cx="152381" cy="104762"/>
        </a:xfrm>
        <a:prstGeom prst="rect">
          <a:avLst/>
        </a:prstGeom>
      </xdr:spPr>
    </xdr:pic>
    <xdr:clientData/>
  </xdr:twoCellAnchor>
  <xdr:twoCellAnchor editAs="oneCell">
    <xdr:from>
      <xdr:col>3</xdr:col>
      <xdr:colOff>40083</xdr:colOff>
      <xdr:row>10</xdr:row>
      <xdr:rowOff>58721</xdr:rowOff>
    </xdr:from>
    <xdr:to>
      <xdr:col>3</xdr:col>
      <xdr:colOff>192464</xdr:colOff>
      <xdr:row>10</xdr:row>
      <xdr:rowOff>163483</xdr:rowOff>
    </xdr:to>
    <xdr:pic>
      <xdr:nvPicPr>
        <xdr:cNvPr id="33" name="Picture 32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1158" y="2135171"/>
          <a:ext cx="152381" cy="104762"/>
        </a:xfrm>
        <a:prstGeom prst="rect">
          <a:avLst/>
        </a:prstGeom>
      </xdr:spPr>
    </xdr:pic>
    <xdr:clientData/>
  </xdr:twoCellAnchor>
  <xdr:twoCellAnchor editAs="oneCell">
    <xdr:from>
      <xdr:col>3</xdr:col>
      <xdr:colOff>40083</xdr:colOff>
      <xdr:row>22</xdr:row>
      <xdr:rowOff>54398</xdr:rowOff>
    </xdr:from>
    <xdr:to>
      <xdr:col>3</xdr:col>
      <xdr:colOff>192464</xdr:colOff>
      <xdr:row>22</xdr:row>
      <xdr:rowOff>159160</xdr:rowOff>
    </xdr:to>
    <xdr:pic>
      <xdr:nvPicPr>
        <xdr:cNvPr id="34" name="Picture 33"/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1158" y="4531148"/>
          <a:ext cx="152381" cy="104762"/>
        </a:xfrm>
        <a:prstGeom prst="rect">
          <a:avLst/>
        </a:prstGeom>
      </xdr:spPr>
    </xdr:pic>
    <xdr:clientData/>
  </xdr:twoCellAnchor>
  <xdr:twoCellAnchor editAs="oneCell">
    <xdr:from>
      <xdr:col>3</xdr:col>
      <xdr:colOff>40083</xdr:colOff>
      <xdr:row>6</xdr:row>
      <xdr:rowOff>60163</xdr:rowOff>
    </xdr:from>
    <xdr:to>
      <xdr:col>3</xdr:col>
      <xdr:colOff>192464</xdr:colOff>
      <xdr:row>6</xdr:row>
      <xdr:rowOff>164925</xdr:rowOff>
    </xdr:to>
    <xdr:pic>
      <xdr:nvPicPr>
        <xdr:cNvPr id="35" name="Picture 34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021158" y="1336513"/>
          <a:ext cx="152381" cy="104762"/>
        </a:xfrm>
        <a:prstGeom prst="rect">
          <a:avLst/>
        </a:prstGeom>
      </xdr:spPr>
    </xdr:pic>
    <xdr:clientData/>
  </xdr:twoCellAnchor>
  <xdr:twoCellAnchor editAs="oneCell">
    <xdr:from>
      <xdr:col>3</xdr:col>
      <xdr:colOff>40083</xdr:colOff>
      <xdr:row>8</xdr:row>
      <xdr:rowOff>59442</xdr:rowOff>
    </xdr:from>
    <xdr:to>
      <xdr:col>3</xdr:col>
      <xdr:colOff>192464</xdr:colOff>
      <xdr:row>8</xdr:row>
      <xdr:rowOff>164204</xdr:rowOff>
    </xdr:to>
    <xdr:pic>
      <xdr:nvPicPr>
        <xdr:cNvPr id="36" name="Picture 35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1158" y="1735842"/>
          <a:ext cx="152381" cy="104762"/>
        </a:xfrm>
        <a:prstGeom prst="rect">
          <a:avLst/>
        </a:prstGeom>
      </xdr:spPr>
    </xdr:pic>
    <xdr:clientData/>
  </xdr:twoCellAnchor>
  <xdr:twoCellAnchor editAs="oneCell">
    <xdr:from>
      <xdr:col>3</xdr:col>
      <xdr:colOff>40083</xdr:colOff>
      <xdr:row>9</xdr:row>
      <xdr:rowOff>59082</xdr:rowOff>
    </xdr:from>
    <xdr:to>
      <xdr:col>3</xdr:col>
      <xdr:colOff>192464</xdr:colOff>
      <xdr:row>9</xdr:row>
      <xdr:rowOff>163844</xdr:rowOff>
    </xdr:to>
    <xdr:pic>
      <xdr:nvPicPr>
        <xdr:cNvPr id="37" name="Picture 36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021158" y="1935507"/>
          <a:ext cx="152381" cy="104762"/>
        </a:xfrm>
        <a:prstGeom prst="rect">
          <a:avLst/>
        </a:prstGeom>
      </xdr:spPr>
    </xdr:pic>
    <xdr:clientData/>
  </xdr:twoCellAnchor>
  <xdr:twoCellAnchor editAs="oneCell">
    <xdr:from>
      <xdr:col>3</xdr:col>
      <xdr:colOff>40083</xdr:colOff>
      <xdr:row>17</xdr:row>
      <xdr:rowOff>56199</xdr:rowOff>
    </xdr:from>
    <xdr:to>
      <xdr:col>3</xdr:col>
      <xdr:colOff>192464</xdr:colOff>
      <xdr:row>17</xdr:row>
      <xdr:rowOff>160961</xdr:rowOff>
    </xdr:to>
    <xdr:pic>
      <xdr:nvPicPr>
        <xdr:cNvPr id="38" name="Picture 37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021158" y="3532824"/>
          <a:ext cx="152381" cy="104762"/>
        </a:xfrm>
        <a:prstGeom prst="rect">
          <a:avLst/>
        </a:prstGeom>
      </xdr:spPr>
    </xdr:pic>
    <xdr:clientData/>
  </xdr:twoCellAnchor>
  <xdr:twoCellAnchor editAs="oneCell">
    <xdr:from>
      <xdr:col>3</xdr:col>
      <xdr:colOff>40083</xdr:colOff>
      <xdr:row>12</xdr:row>
      <xdr:rowOff>58001</xdr:rowOff>
    </xdr:from>
    <xdr:to>
      <xdr:col>3</xdr:col>
      <xdr:colOff>192464</xdr:colOff>
      <xdr:row>12</xdr:row>
      <xdr:rowOff>162763</xdr:rowOff>
    </xdr:to>
    <xdr:pic>
      <xdr:nvPicPr>
        <xdr:cNvPr id="39" name="Picture 38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1021158" y="2534501"/>
          <a:ext cx="152381" cy="104762"/>
        </a:xfrm>
        <a:prstGeom prst="rect">
          <a:avLst/>
        </a:prstGeom>
      </xdr:spPr>
    </xdr:pic>
    <xdr:clientData/>
  </xdr:twoCellAnchor>
  <xdr:twoCellAnchor editAs="oneCell">
    <xdr:from>
      <xdr:col>3</xdr:col>
      <xdr:colOff>40083</xdr:colOff>
      <xdr:row>15</xdr:row>
      <xdr:rowOff>56920</xdr:rowOff>
    </xdr:from>
    <xdr:to>
      <xdr:col>3</xdr:col>
      <xdr:colOff>192464</xdr:colOff>
      <xdr:row>15</xdr:row>
      <xdr:rowOff>161682</xdr:rowOff>
    </xdr:to>
    <xdr:pic>
      <xdr:nvPicPr>
        <xdr:cNvPr id="40" name="Picture 39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1021158" y="3133495"/>
          <a:ext cx="152381" cy="104762"/>
        </a:xfrm>
        <a:prstGeom prst="rect">
          <a:avLst/>
        </a:prstGeom>
      </xdr:spPr>
    </xdr:pic>
    <xdr:clientData/>
  </xdr:twoCellAnchor>
  <xdr:twoCellAnchor editAs="oneCell">
    <xdr:from>
      <xdr:col>3</xdr:col>
      <xdr:colOff>40083</xdr:colOff>
      <xdr:row>7</xdr:row>
      <xdr:rowOff>59802</xdr:rowOff>
    </xdr:from>
    <xdr:to>
      <xdr:col>3</xdr:col>
      <xdr:colOff>192464</xdr:colOff>
      <xdr:row>7</xdr:row>
      <xdr:rowOff>164564</xdr:rowOff>
    </xdr:to>
    <xdr:pic>
      <xdr:nvPicPr>
        <xdr:cNvPr id="41" name="Picture 40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1021158" y="1536177"/>
          <a:ext cx="152381" cy="104762"/>
        </a:xfrm>
        <a:prstGeom prst="rect">
          <a:avLst/>
        </a:prstGeom>
      </xdr:spPr>
    </xdr:pic>
    <xdr:clientData/>
  </xdr:twoCellAnchor>
  <xdr:twoCellAnchor editAs="oneCell">
    <xdr:from>
      <xdr:col>3</xdr:col>
      <xdr:colOff>40083</xdr:colOff>
      <xdr:row>16</xdr:row>
      <xdr:rowOff>56559</xdr:rowOff>
    </xdr:from>
    <xdr:to>
      <xdr:col>3</xdr:col>
      <xdr:colOff>192464</xdr:colOff>
      <xdr:row>16</xdr:row>
      <xdr:rowOff>161321</xdr:rowOff>
    </xdr:to>
    <xdr:pic>
      <xdr:nvPicPr>
        <xdr:cNvPr id="42" name="Picture 41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1021158" y="3333159"/>
          <a:ext cx="152381" cy="104762"/>
        </a:xfrm>
        <a:prstGeom prst="rect">
          <a:avLst/>
        </a:prstGeom>
      </xdr:spPr>
    </xdr:pic>
    <xdr:clientData/>
  </xdr:twoCellAnchor>
  <xdr:twoCellAnchor editAs="oneCell">
    <xdr:from>
      <xdr:col>3</xdr:col>
      <xdr:colOff>40083</xdr:colOff>
      <xdr:row>18</xdr:row>
      <xdr:rowOff>55839</xdr:rowOff>
    </xdr:from>
    <xdr:to>
      <xdr:col>3</xdr:col>
      <xdr:colOff>192464</xdr:colOff>
      <xdr:row>18</xdr:row>
      <xdr:rowOff>160601</xdr:rowOff>
    </xdr:to>
    <xdr:pic>
      <xdr:nvPicPr>
        <xdr:cNvPr id="43" name="Picture 42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1021158" y="3732489"/>
          <a:ext cx="152381" cy="104762"/>
        </a:xfrm>
        <a:prstGeom prst="rect">
          <a:avLst/>
        </a:prstGeom>
      </xdr:spPr>
    </xdr:pic>
    <xdr:clientData/>
  </xdr:twoCellAnchor>
  <xdr:twoCellAnchor editAs="oneCell">
    <xdr:from>
      <xdr:col>3</xdr:col>
      <xdr:colOff>40083</xdr:colOff>
      <xdr:row>19</xdr:row>
      <xdr:rowOff>55478</xdr:rowOff>
    </xdr:from>
    <xdr:to>
      <xdr:col>3</xdr:col>
      <xdr:colOff>192464</xdr:colOff>
      <xdr:row>19</xdr:row>
      <xdr:rowOff>160240</xdr:rowOff>
    </xdr:to>
    <xdr:pic>
      <xdr:nvPicPr>
        <xdr:cNvPr id="44" name="Picture 4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1158" y="3932153"/>
          <a:ext cx="152381" cy="104762"/>
        </a:xfrm>
        <a:prstGeom prst="rect">
          <a:avLst/>
        </a:prstGeom>
      </xdr:spPr>
    </xdr:pic>
    <xdr:clientData/>
  </xdr:twoCellAnchor>
  <xdr:twoCellAnchor editAs="oneCell">
    <xdr:from>
      <xdr:col>3</xdr:col>
      <xdr:colOff>40083</xdr:colOff>
      <xdr:row>21</xdr:row>
      <xdr:rowOff>54758</xdr:rowOff>
    </xdr:from>
    <xdr:to>
      <xdr:col>3</xdr:col>
      <xdr:colOff>192464</xdr:colOff>
      <xdr:row>21</xdr:row>
      <xdr:rowOff>159520</xdr:rowOff>
    </xdr:to>
    <xdr:pic>
      <xdr:nvPicPr>
        <xdr:cNvPr id="45" name="Picture 44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1021158" y="4331483"/>
          <a:ext cx="152381" cy="104762"/>
        </a:xfrm>
        <a:prstGeom prst="rect">
          <a:avLst/>
        </a:prstGeom>
      </xdr:spPr>
    </xdr:pic>
    <xdr:clientData/>
  </xdr:twoCellAnchor>
  <xdr:twoCellAnchor editAs="oneCell">
    <xdr:from>
      <xdr:col>3</xdr:col>
      <xdr:colOff>40083</xdr:colOff>
      <xdr:row>20</xdr:row>
      <xdr:rowOff>55118</xdr:rowOff>
    </xdr:from>
    <xdr:to>
      <xdr:col>3</xdr:col>
      <xdr:colOff>192464</xdr:colOff>
      <xdr:row>20</xdr:row>
      <xdr:rowOff>159880</xdr:rowOff>
    </xdr:to>
    <xdr:pic>
      <xdr:nvPicPr>
        <xdr:cNvPr id="46" name="Picture 45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1021158" y="4131818"/>
          <a:ext cx="152381" cy="104762"/>
        </a:xfrm>
        <a:prstGeom prst="rect">
          <a:avLst/>
        </a:prstGeom>
      </xdr:spPr>
    </xdr:pic>
    <xdr:clientData/>
  </xdr:twoCellAnchor>
  <xdr:twoCellAnchor editAs="oneCell">
    <xdr:from>
      <xdr:col>3</xdr:col>
      <xdr:colOff>40083</xdr:colOff>
      <xdr:row>23</xdr:row>
      <xdr:rowOff>54030</xdr:rowOff>
    </xdr:from>
    <xdr:to>
      <xdr:col>3</xdr:col>
      <xdr:colOff>192464</xdr:colOff>
      <xdr:row>23</xdr:row>
      <xdr:rowOff>158792</xdr:rowOff>
    </xdr:to>
    <xdr:pic>
      <xdr:nvPicPr>
        <xdr:cNvPr id="47" name="Picture 46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1158" y="4730805"/>
          <a:ext cx="152381" cy="104762"/>
        </a:xfrm>
        <a:prstGeom prst="rect">
          <a:avLst/>
        </a:prstGeom>
      </xdr:spPr>
    </xdr:pic>
    <xdr:clientData/>
  </xdr:twoCellAnchor>
  <xdr:twoCellAnchor editAs="oneCell">
    <xdr:from>
      <xdr:col>3</xdr:col>
      <xdr:colOff>40083</xdr:colOff>
      <xdr:row>14</xdr:row>
      <xdr:rowOff>57280</xdr:rowOff>
    </xdr:from>
    <xdr:to>
      <xdr:col>3</xdr:col>
      <xdr:colOff>192464</xdr:colOff>
      <xdr:row>14</xdr:row>
      <xdr:rowOff>162042</xdr:rowOff>
    </xdr:to>
    <xdr:pic>
      <xdr:nvPicPr>
        <xdr:cNvPr id="48" name="Picture 47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1021158" y="2933830"/>
          <a:ext cx="152381" cy="104762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6</xdr:row>
      <xdr:rowOff>0</xdr:rowOff>
    </xdr:from>
    <xdr:to>
      <xdr:col>3</xdr:col>
      <xdr:colOff>57150</xdr:colOff>
      <xdr:row>6</xdr:row>
      <xdr:rowOff>9525</xdr:rowOff>
    </xdr:to>
    <xdr:sp macro="" textlink="">
      <xdr:nvSpPr>
        <xdr:cNvPr id="27" name="AutoShape 55" descr="Formula"/>
        <xdr:cNvSpPr>
          <a:spLocks noChangeAspect="1" noChangeArrowheads="1"/>
        </xdr:cNvSpPr>
      </xdr:nvSpPr>
      <xdr:spPr bwMode="auto">
        <a:xfrm>
          <a:off x="981075" y="1276350"/>
          <a:ext cx="5715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57150</xdr:colOff>
      <xdr:row>7</xdr:row>
      <xdr:rowOff>9525</xdr:rowOff>
    </xdr:to>
    <xdr:sp macro="" textlink="">
      <xdr:nvSpPr>
        <xdr:cNvPr id="28" name="AutoShape 56" descr="Formula"/>
        <xdr:cNvSpPr>
          <a:spLocks noChangeAspect="1" noChangeArrowheads="1"/>
        </xdr:cNvSpPr>
      </xdr:nvSpPr>
      <xdr:spPr bwMode="auto">
        <a:xfrm>
          <a:off x="981075" y="1476375"/>
          <a:ext cx="5715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57150</xdr:colOff>
      <xdr:row>10</xdr:row>
      <xdr:rowOff>9525</xdr:rowOff>
    </xdr:to>
    <xdr:sp macro="" textlink="">
      <xdr:nvSpPr>
        <xdr:cNvPr id="29" name="AutoShape 60" descr="Formula"/>
        <xdr:cNvSpPr>
          <a:spLocks noChangeAspect="1" noChangeArrowheads="1"/>
        </xdr:cNvSpPr>
      </xdr:nvSpPr>
      <xdr:spPr bwMode="auto">
        <a:xfrm>
          <a:off x="981075" y="2076450"/>
          <a:ext cx="5715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57150</xdr:colOff>
      <xdr:row>23</xdr:row>
      <xdr:rowOff>9525</xdr:rowOff>
    </xdr:to>
    <xdr:sp macro="" textlink="">
      <xdr:nvSpPr>
        <xdr:cNvPr id="30" name="AutoShape 71" descr="Formula"/>
        <xdr:cNvSpPr>
          <a:spLocks noChangeAspect="1" noChangeArrowheads="1"/>
        </xdr:cNvSpPr>
      </xdr:nvSpPr>
      <xdr:spPr bwMode="auto">
        <a:xfrm>
          <a:off x="981075" y="4676775"/>
          <a:ext cx="5715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40083</xdr:colOff>
      <xdr:row>11</xdr:row>
      <xdr:rowOff>58361</xdr:rowOff>
    </xdr:from>
    <xdr:to>
      <xdr:col>3</xdr:col>
      <xdr:colOff>192464</xdr:colOff>
      <xdr:row>11</xdr:row>
      <xdr:rowOff>163123</xdr:rowOff>
    </xdr:to>
    <xdr:pic>
      <xdr:nvPicPr>
        <xdr:cNvPr id="31" name="Picture 30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1158" y="2334836"/>
          <a:ext cx="152381" cy="104762"/>
        </a:xfrm>
        <a:prstGeom prst="rect">
          <a:avLst/>
        </a:prstGeom>
      </xdr:spPr>
    </xdr:pic>
    <xdr:clientData/>
  </xdr:twoCellAnchor>
  <xdr:twoCellAnchor editAs="oneCell">
    <xdr:from>
      <xdr:col>3</xdr:col>
      <xdr:colOff>40083</xdr:colOff>
      <xdr:row>13</xdr:row>
      <xdr:rowOff>57640</xdr:rowOff>
    </xdr:from>
    <xdr:to>
      <xdr:col>3</xdr:col>
      <xdr:colOff>192464</xdr:colOff>
      <xdr:row>13</xdr:row>
      <xdr:rowOff>162402</xdr:rowOff>
    </xdr:to>
    <xdr:pic>
      <xdr:nvPicPr>
        <xdr:cNvPr id="32" name="Picture 31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1158" y="2734165"/>
          <a:ext cx="152381" cy="104762"/>
        </a:xfrm>
        <a:prstGeom prst="rect">
          <a:avLst/>
        </a:prstGeom>
      </xdr:spPr>
    </xdr:pic>
    <xdr:clientData/>
  </xdr:twoCellAnchor>
  <xdr:twoCellAnchor editAs="oneCell">
    <xdr:from>
      <xdr:col>3</xdr:col>
      <xdr:colOff>40083</xdr:colOff>
      <xdr:row>10</xdr:row>
      <xdr:rowOff>58721</xdr:rowOff>
    </xdr:from>
    <xdr:to>
      <xdr:col>3</xdr:col>
      <xdr:colOff>192464</xdr:colOff>
      <xdr:row>10</xdr:row>
      <xdr:rowOff>163483</xdr:rowOff>
    </xdr:to>
    <xdr:pic>
      <xdr:nvPicPr>
        <xdr:cNvPr id="33" name="Picture 32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1158" y="2135171"/>
          <a:ext cx="152381" cy="104762"/>
        </a:xfrm>
        <a:prstGeom prst="rect">
          <a:avLst/>
        </a:prstGeom>
      </xdr:spPr>
    </xdr:pic>
    <xdr:clientData/>
  </xdr:twoCellAnchor>
  <xdr:twoCellAnchor editAs="oneCell">
    <xdr:from>
      <xdr:col>3</xdr:col>
      <xdr:colOff>40083</xdr:colOff>
      <xdr:row>22</xdr:row>
      <xdr:rowOff>54398</xdr:rowOff>
    </xdr:from>
    <xdr:to>
      <xdr:col>3</xdr:col>
      <xdr:colOff>192464</xdr:colOff>
      <xdr:row>22</xdr:row>
      <xdr:rowOff>159160</xdr:rowOff>
    </xdr:to>
    <xdr:pic>
      <xdr:nvPicPr>
        <xdr:cNvPr id="34" name="Picture 33"/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1158" y="4531148"/>
          <a:ext cx="152381" cy="104762"/>
        </a:xfrm>
        <a:prstGeom prst="rect">
          <a:avLst/>
        </a:prstGeom>
      </xdr:spPr>
    </xdr:pic>
    <xdr:clientData/>
  </xdr:twoCellAnchor>
  <xdr:twoCellAnchor editAs="oneCell">
    <xdr:from>
      <xdr:col>3</xdr:col>
      <xdr:colOff>40083</xdr:colOff>
      <xdr:row>6</xdr:row>
      <xdr:rowOff>60163</xdr:rowOff>
    </xdr:from>
    <xdr:to>
      <xdr:col>3</xdr:col>
      <xdr:colOff>192464</xdr:colOff>
      <xdr:row>6</xdr:row>
      <xdr:rowOff>164925</xdr:rowOff>
    </xdr:to>
    <xdr:pic>
      <xdr:nvPicPr>
        <xdr:cNvPr id="35" name="Picture 34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021158" y="1336513"/>
          <a:ext cx="152381" cy="104762"/>
        </a:xfrm>
        <a:prstGeom prst="rect">
          <a:avLst/>
        </a:prstGeom>
      </xdr:spPr>
    </xdr:pic>
    <xdr:clientData/>
  </xdr:twoCellAnchor>
  <xdr:twoCellAnchor editAs="oneCell">
    <xdr:from>
      <xdr:col>3</xdr:col>
      <xdr:colOff>40083</xdr:colOff>
      <xdr:row>8</xdr:row>
      <xdr:rowOff>59442</xdr:rowOff>
    </xdr:from>
    <xdr:to>
      <xdr:col>3</xdr:col>
      <xdr:colOff>192464</xdr:colOff>
      <xdr:row>8</xdr:row>
      <xdr:rowOff>164204</xdr:rowOff>
    </xdr:to>
    <xdr:pic>
      <xdr:nvPicPr>
        <xdr:cNvPr id="36" name="Picture 35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1158" y="1735842"/>
          <a:ext cx="152381" cy="104762"/>
        </a:xfrm>
        <a:prstGeom prst="rect">
          <a:avLst/>
        </a:prstGeom>
      </xdr:spPr>
    </xdr:pic>
    <xdr:clientData/>
  </xdr:twoCellAnchor>
  <xdr:twoCellAnchor editAs="oneCell">
    <xdr:from>
      <xdr:col>3</xdr:col>
      <xdr:colOff>40083</xdr:colOff>
      <xdr:row>9</xdr:row>
      <xdr:rowOff>59082</xdr:rowOff>
    </xdr:from>
    <xdr:to>
      <xdr:col>3</xdr:col>
      <xdr:colOff>192464</xdr:colOff>
      <xdr:row>9</xdr:row>
      <xdr:rowOff>163844</xdr:rowOff>
    </xdr:to>
    <xdr:pic>
      <xdr:nvPicPr>
        <xdr:cNvPr id="37" name="Picture 36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021158" y="1935507"/>
          <a:ext cx="152381" cy="104762"/>
        </a:xfrm>
        <a:prstGeom prst="rect">
          <a:avLst/>
        </a:prstGeom>
      </xdr:spPr>
    </xdr:pic>
    <xdr:clientData/>
  </xdr:twoCellAnchor>
  <xdr:twoCellAnchor editAs="oneCell">
    <xdr:from>
      <xdr:col>3</xdr:col>
      <xdr:colOff>40083</xdr:colOff>
      <xdr:row>17</xdr:row>
      <xdr:rowOff>56199</xdr:rowOff>
    </xdr:from>
    <xdr:to>
      <xdr:col>3</xdr:col>
      <xdr:colOff>192464</xdr:colOff>
      <xdr:row>17</xdr:row>
      <xdr:rowOff>160961</xdr:rowOff>
    </xdr:to>
    <xdr:pic>
      <xdr:nvPicPr>
        <xdr:cNvPr id="38" name="Picture 37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021158" y="3532824"/>
          <a:ext cx="152381" cy="104762"/>
        </a:xfrm>
        <a:prstGeom prst="rect">
          <a:avLst/>
        </a:prstGeom>
      </xdr:spPr>
    </xdr:pic>
    <xdr:clientData/>
  </xdr:twoCellAnchor>
  <xdr:twoCellAnchor editAs="oneCell">
    <xdr:from>
      <xdr:col>3</xdr:col>
      <xdr:colOff>40083</xdr:colOff>
      <xdr:row>12</xdr:row>
      <xdr:rowOff>58001</xdr:rowOff>
    </xdr:from>
    <xdr:to>
      <xdr:col>3</xdr:col>
      <xdr:colOff>192464</xdr:colOff>
      <xdr:row>12</xdr:row>
      <xdr:rowOff>162763</xdr:rowOff>
    </xdr:to>
    <xdr:pic>
      <xdr:nvPicPr>
        <xdr:cNvPr id="39" name="Picture 38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1021158" y="2534501"/>
          <a:ext cx="152381" cy="104762"/>
        </a:xfrm>
        <a:prstGeom prst="rect">
          <a:avLst/>
        </a:prstGeom>
      </xdr:spPr>
    </xdr:pic>
    <xdr:clientData/>
  </xdr:twoCellAnchor>
  <xdr:twoCellAnchor editAs="oneCell">
    <xdr:from>
      <xdr:col>3</xdr:col>
      <xdr:colOff>40083</xdr:colOff>
      <xdr:row>15</xdr:row>
      <xdr:rowOff>56920</xdr:rowOff>
    </xdr:from>
    <xdr:to>
      <xdr:col>3</xdr:col>
      <xdr:colOff>192464</xdr:colOff>
      <xdr:row>15</xdr:row>
      <xdr:rowOff>161682</xdr:rowOff>
    </xdr:to>
    <xdr:pic>
      <xdr:nvPicPr>
        <xdr:cNvPr id="40" name="Picture 39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1021158" y="3133495"/>
          <a:ext cx="152381" cy="104762"/>
        </a:xfrm>
        <a:prstGeom prst="rect">
          <a:avLst/>
        </a:prstGeom>
      </xdr:spPr>
    </xdr:pic>
    <xdr:clientData/>
  </xdr:twoCellAnchor>
  <xdr:twoCellAnchor editAs="oneCell">
    <xdr:from>
      <xdr:col>3</xdr:col>
      <xdr:colOff>40083</xdr:colOff>
      <xdr:row>7</xdr:row>
      <xdr:rowOff>59802</xdr:rowOff>
    </xdr:from>
    <xdr:to>
      <xdr:col>3</xdr:col>
      <xdr:colOff>192464</xdr:colOff>
      <xdr:row>7</xdr:row>
      <xdr:rowOff>164564</xdr:rowOff>
    </xdr:to>
    <xdr:pic>
      <xdr:nvPicPr>
        <xdr:cNvPr id="41" name="Picture 40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1021158" y="1536177"/>
          <a:ext cx="152381" cy="104762"/>
        </a:xfrm>
        <a:prstGeom prst="rect">
          <a:avLst/>
        </a:prstGeom>
      </xdr:spPr>
    </xdr:pic>
    <xdr:clientData/>
  </xdr:twoCellAnchor>
  <xdr:twoCellAnchor editAs="oneCell">
    <xdr:from>
      <xdr:col>3</xdr:col>
      <xdr:colOff>40083</xdr:colOff>
      <xdr:row>16</xdr:row>
      <xdr:rowOff>56559</xdr:rowOff>
    </xdr:from>
    <xdr:to>
      <xdr:col>3</xdr:col>
      <xdr:colOff>192464</xdr:colOff>
      <xdr:row>16</xdr:row>
      <xdr:rowOff>161321</xdr:rowOff>
    </xdr:to>
    <xdr:pic>
      <xdr:nvPicPr>
        <xdr:cNvPr id="42" name="Picture 41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1021158" y="3333159"/>
          <a:ext cx="152381" cy="104762"/>
        </a:xfrm>
        <a:prstGeom prst="rect">
          <a:avLst/>
        </a:prstGeom>
      </xdr:spPr>
    </xdr:pic>
    <xdr:clientData/>
  </xdr:twoCellAnchor>
  <xdr:twoCellAnchor editAs="oneCell">
    <xdr:from>
      <xdr:col>3</xdr:col>
      <xdr:colOff>40083</xdr:colOff>
      <xdr:row>18</xdr:row>
      <xdr:rowOff>55839</xdr:rowOff>
    </xdr:from>
    <xdr:to>
      <xdr:col>3</xdr:col>
      <xdr:colOff>192464</xdr:colOff>
      <xdr:row>18</xdr:row>
      <xdr:rowOff>160601</xdr:rowOff>
    </xdr:to>
    <xdr:pic>
      <xdr:nvPicPr>
        <xdr:cNvPr id="43" name="Picture 42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1021158" y="3732489"/>
          <a:ext cx="152381" cy="104762"/>
        </a:xfrm>
        <a:prstGeom prst="rect">
          <a:avLst/>
        </a:prstGeom>
      </xdr:spPr>
    </xdr:pic>
    <xdr:clientData/>
  </xdr:twoCellAnchor>
  <xdr:twoCellAnchor editAs="oneCell">
    <xdr:from>
      <xdr:col>3</xdr:col>
      <xdr:colOff>40083</xdr:colOff>
      <xdr:row>19</xdr:row>
      <xdr:rowOff>55478</xdr:rowOff>
    </xdr:from>
    <xdr:to>
      <xdr:col>3</xdr:col>
      <xdr:colOff>192464</xdr:colOff>
      <xdr:row>19</xdr:row>
      <xdr:rowOff>160240</xdr:rowOff>
    </xdr:to>
    <xdr:pic>
      <xdr:nvPicPr>
        <xdr:cNvPr id="44" name="Picture 4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1158" y="3932153"/>
          <a:ext cx="152381" cy="104762"/>
        </a:xfrm>
        <a:prstGeom prst="rect">
          <a:avLst/>
        </a:prstGeom>
      </xdr:spPr>
    </xdr:pic>
    <xdr:clientData/>
  </xdr:twoCellAnchor>
  <xdr:twoCellAnchor editAs="oneCell">
    <xdr:from>
      <xdr:col>3</xdr:col>
      <xdr:colOff>40083</xdr:colOff>
      <xdr:row>21</xdr:row>
      <xdr:rowOff>54758</xdr:rowOff>
    </xdr:from>
    <xdr:to>
      <xdr:col>3</xdr:col>
      <xdr:colOff>192464</xdr:colOff>
      <xdr:row>21</xdr:row>
      <xdr:rowOff>159520</xdr:rowOff>
    </xdr:to>
    <xdr:pic>
      <xdr:nvPicPr>
        <xdr:cNvPr id="45" name="Picture 44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1021158" y="4331483"/>
          <a:ext cx="152381" cy="104762"/>
        </a:xfrm>
        <a:prstGeom prst="rect">
          <a:avLst/>
        </a:prstGeom>
      </xdr:spPr>
    </xdr:pic>
    <xdr:clientData/>
  </xdr:twoCellAnchor>
  <xdr:twoCellAnchor editAs="oneCell">
    <xdr:from>
      <xdr:col>3</xdr:col>
      <xdr:colOff>40083</xdr:colOff>
      <xdr:row>20</xdr:row>
      <xdr:rowOff>55118</xdr:rowOff>
    </xdr:from>
    <xdr:to>
      <xdr:col>3</xdr:col>
      <xdr:colOff>192464</xdr:colOff>
      <xdr:row>20</xdr:row>
      <xdr:rowOff>159880</xdr:rowOff>
    </xdr:to>
    <xdr:pic>
      <xdr:nvPicPr>
        <xdr:cNvPr id="46" name="Picture 45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1021158" y="4131818"/>
          <a:ext cx="152381" cy="104762"/>
        </a:xfrm>
        <a:prstGeom prst="rect">
          <a:avLst/>
        </a:prstGeom>
      </xdr:spPr>
    </xdr:pic>
    <xdr:clientData/>
  </xdr:twoCellAnchor>
  <xdr:twoCellAnchor editAs="oneCell">
    <xdr:from>
      <xdr:col>3</xdr:col>
      <xdr:colOff>40083</xdr:colOff>
      <xdr:row>23</xdr:row>
      <xdr:rowOff>54030</xdr:rowOff>
    </xdr:from>
    <xdr:to>
      <xdr:col>3</xdr:col>
      <xdr:colOff>192464</xdr:colOff>
      <xdr:row>23</xdr:row>
      <xdr:rowOff>158792</xdr:rowOff>
    </xdr:to>
    <xdr:pic>
      <xdr:nvPicPr>
        <xdr:cNvPr id="47" name="Picture 46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1158" y="4730805"/>
          <a:ext cx="152381" cy="104762"/>
        </a:xfrm>
        <a:prstGeom prst="rect">
          <a:avLst/>
        </a:prstGeom>
      </xdr:spPr>
    </xdr:pic>
    <xdr:clientData/>
  </xdr:twoCellAnchor>
  <xdr:twoCellAnchor editAs="oneCell">
    <xdr:from>
      <xdr:col>3</xdr:col>
      <xdr:colOff>40083</xdr:colOff>
      <xdr:row>14</xdr:row>
      <xdr:rowOff>57280</xdr:rowOff>
    </xdr:from>
    <xdr:to>
      <xdr:col>3</xdr:col>
      <xdr:colOff>192464</xdr:colOff>
      <xdr:row>14</xdr:row>
      <xdr:rowOff>162042</xdr:rowOff>
    </xdr:to>
    <xdr:pic>
      <xdr:nvPicPr>
        <xdr:cNvPr id="48" name="Picture 47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1021158" y="2933830"/>
          <a:ext cx="152381" cy="10476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20056</xdr:colOff>
      <xdr:row>1</xdr:row>
      <xdr:rowOff>30080</xdr:rowOff>
    </xdr:from>
    <xdr:to>
      <xdr:col>10</xdr:col>
      <xdr:colOff>10029</xdr:colOff>
      <xdr:row>3</xdr:row>
      <xdr:rowOff>167428</xdr:rowOff>
    </xdr:to>
    <xdr:pic>
      <xdr:nvPicPr>
        <xdr:cNvPr id="261" name="Picture 260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68845" y="160422"/>
          <a:ext cx="962526" cy="638664"/>
        </a:xfrm>
        <a:prstGeom prst="rect">
          <a:avLst/>
        </a:prstGeom>
        <a:effectLst>
          <a:softEdge rad="127000"/>
        </a:effectLst>
      </xdr:spPr>
    </xdr:pic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57150</xdr:colOff>
      <xdr:row>6</xdr:row>
      <xdr:rowOff>9525</xdr:rowOff>
    </xdr:to>
    <xdr:sp macro="" textlink="">
      <xdr:nvSpPr>
        <xdr:cNvPr id="150" name="AutoShape 55" descr="Formula"/>
        <xdr:cNvSpPr>
          <a:spLocks noChangeAspect="1" noChangeArrowheads="1"/>
        </xdr:cNvSpPr>
      </xdr:nvSpPr>
      <xdr:spPr bwMode="auto">
        <a:xfrm>
          <a:off x="981075" y="1276350"/>
          <a:ext cx="5715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57150</xdr:colOff>
      <xdr:row>7</xdr:row>
      <xdr:rowOff>9525</xdr:rowOff>
    </xdr:to>
    <xdr:sp macro="" textlink="">
      <xdr:nvSpPr>
        <xdr:cNvPr id="151" name="AutoShape 56" descr="Formula"/>
        <xdr:cNvSpPr>
          <a:spLocks noChangeAspect="1" noChangeArrowheads="1"/>
        </xdr:cNvSpPr>
      </xdr:nvSpPr>
      <xdr:spPr bwMode="auto">
        <a:xfrm>
          <a:off x="981075" y="1476375"/>
          <a:ext cx="5715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57150</xdr:colOff>
      <xdr:row>10</xdr:row>
      <xdr:rowOff>9525</xdr:rowOff>
    </xdr:to>
    <xdr:sp macro="" textlink="">
      <xdr:nvSpPr>
        <xdr:cNvPr id="152" name="AutoShape 60" descr="Formula"/>
        <xdr:cNvSpPr>
          <a:spLocks noChangeAspect="1" noChangeArrowheads="1"/>
        </xdr:cNvSpPr>
      </xdr:nvSpPr>
      <xdr:spPr bwMode="auto">
        <a:xfrm>
          <a:off x="981075" y="2076450"/>
          <a:ext cx="5715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57150</xdr:colOff>
      <xdr:row>23</xdr:row>
      <xdr:rowOff>9525</xdr:rowOff>
    </xdr:to>
    <xdr:sp macro="" textlink="">
      <xdr:nvSpPr>
        <xdr:cNvPr id="153" name="AutoShape 71" descr="Formula"/>
        <xdr:cNvSpPr>
          <a:spLocks noChangeAspect="1" noChangeArrowheads="1"/>
        </xdr:cNvSpPr>
      </xdr:nvSpPr>
      <xdr:spPr bwMode="auto">
        <a:xfrm>
          <a:off x="981075" y="4676775"/>
          <a:ext cx="5715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40083</xdr:colOff>
      <xdr:row>11</xdr:row>
      <xdr:rowOff>58361</xdr:rowOff>
    </xdr:from>
    <xdr:to>
      <xdr:col>3</xdr:col>
      <xdr:colOff>192464</xdr:colOff>
      <xdr:row>11</xdr:row>
      <xdr:rowOff>163123</xdr:rowOff>
    </xdr:to>
    <xdr:pic>
      <xdr:nvPicPr>
        <xdr:cNvPr id="154" name="Picture 153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1158" y="2334836"/>
          <a:ext cx="152381" cy="104762"/>
        </a:xfrm>
        <a:prstGeom prst="rect">
          <a:avLst/>
        </a:prstGeom>
      </xdr:spPr>
    </xdr:pic>
    <xdr:clientData/>
  </xdr:twoCellAnchor>
  <xdr:twoCellAnchor editAs="oneCell">
    <xdr:from>
      <xdr:col>3</xdr:col>
      <xdr:colOff>40083</xdr:colOff>
      <xdr:row>13</xdr:row>
      <xdr:rowOff>57640</xdr:rowOff>
    </xdr:from>
    <xdr:to>
      <xdr:col>3</xdr:col>
      <xdr:colOff>192464</xdr:colOff>
      <xdr:row>13</xdr:row>
      <xdr:rowOff>162402</xdr:rowOff>
    </xdr:to>
    <xdr:pic>
      <xdr:nvPicPr>
        <xdr:cNvPr id="155" name="Picture 154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1158" y="2734165"/>
          <a:ext cx="152381" cy="104762"/>
        </a:xfrm>
        <a:prstGeom prst="rect">
          <a:avLst/>
        </a:prstGeom>
      </xdr:spPr>
    </xdr:pic>
    <xdr:clientData/>
  </xdr:twoCellAnchor>
  <xdr:twoCellAnchor editAs="oneCell">
    <xdr:from>
      <xdr:col>3</xdr:col>
      <xdr:colOff>40083</xdr:colOff>
      <xdr:row>10</xdr:row>
      <xdr:rowOff>58721</xdr:rowOff>
    </xdr:from>
    <xdr:to>
      <xdr:col>3</xdr:col>
      <xdr:colOff>192464</xdr:colOff>
      <xdr:row>10</xdr:row>
      <xdr:rowOff>163483</xdr:rowOff>
    </xdr:to>
    <xdr:pic>
      <xdr:nvPicPr>
        <xdr:cNvPr id="156" name="Picture 155"/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1158" y="2135171"/>
          <a:ext cx="152381" cy="104762"/>
        </a:xfrm>
        <a:prstGeom prst="rect">
          <a:avLst/>
        </a:prstGeom>
      </xdr:spPr>
    </xdr:pic>
    <xdr:clientData/>
  </xdr:twoCellAnchor>
  <xdr:twoCellAnchor editAs="oneCell">
    <xdr:from>
      <xdr:col>3</xdr:col>
      <xdr:colOff>40083</xdr:colOff>
      <xdr:row>22</xdr:row>
      <xdr:rowOff>54398</xdr:rowOff>
    </xdr:from>
    <xdr:to>
      <xdr:col>3</xdr:col>
      <xdr:colOff>192464</xdr:colOff>
      <xdr:row>22</xdr:row>
      <xdr:rowOff>159160</xdr:rowOff>
    </xdr:to>
    <xdr:pic>
      <xdr:nvPicPr>
        <xdr:cNvPr id="157" name="Picture 156"/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1158" y="4531148"/>
          <a:ext cx="152381" cy="104762"/>
        </a:xfrm>
        <a:prstGeom prst="rect">
          <a:avLst/>
        </a:prstGeom>
      </xdr:spPr>
    </xdr:pic>
    <xdr:clientData/>
  </xdr:twoCellAnchor>
  <xdr:twoCellAnchor editAs="oneCell">
    <xdr:from>
      <xdr:col>3</xdr:col>
      <xdr:colOff>40083</xdr:colOff>
      <xdr:row>6</xdr:row>
      <xdr:rowOff>60163</xdr:rowOff>
    </xdr:from>
    <xdr:to>
      <xdr:col>3</xdr:col>
      <xdr:colOff>192464</xdr:colOff>
      <xdr:row>6</xdr:row>
      <xdr:rowOff>164925</xdr:rowOff>
    </xdr:to>
    <xdr:pic>
      <xdr:nvPicPr>
        <xdr:cNvPr id="158" name="Picture 157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021158" y="1336513"/>
          <a:ext cx="152381" cy="104762"/>
        </a:xfrm>
        <a:prstGeom prst="rect">
          <a:avLst/>
        </a:prstGeom>
      </xdr:spPr>
    </xdr:pic>
    <xdr:clientData/>
  </xdr:twoCellAnchor>
  <xdr:twoCellAnchor editAs="oneCell">
    <xdr:from>
      <xdr:col>3</xdr:col>
      <xdr:colOff>40083</xdr:colOff>
      <xdr:row>8</xdr:row>
      <xdr:rowOff>59442</xdr:rowOff>
    </xdr:from>
    <xdr:to>
      <xdr:col>3</xdr:col>
      <xdr:colOff>192464</xdr:colOff>
      <xdr:row>8</xdr:row>
      <xdr:rowOff>164204</xdr:rowOff>
    </xdr:to>
    <xdr:pic>
      <xdr:nvPicPr>
        <xdr:cNvPr id="159" name="Picture 158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1158" y="1735842"/>
          <a:ext cx="152381" cy="104762"/>
        </a:xfrm>
        <a:prstGeom prst="rect">
          <a:avLst/>
        </a:prstGeom>
      </xdr:spPr>
    </xdr:pic>
    <xdr:clientData/>
  </xdr:twoCellAnchor>
  <xdr:twoCellAnchor editAs="oneCell">
    <xdr:from>
      <xdr:col>3</xdr:col>
      <xdr:colOff>40083</xdr:colOff>
      <xdr:row>9</xdr:row>
      <xdr:rowOff>59082</xdr:rowOff>
    </xdr:from>
    <xdr:to>
      <xdr:col>3</xdr:col>
      <xdr:colOff>192464</xdr:colOff>
      <xdr:row>9</xdr:row>
      <xdr:rowOff>163844</xdr:rowOff>
    </xdr:to>
    <xdr:pic>
      <xdr:nvPicPr>
        <xdr:cNvPr id="160" name="Picture 159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021158" y="1935507"/>
          <a:ext cx="152381" cy="104762"/>
        </a:xfrm>
        <a:prstGeom prst="rect">
          <a:avLst/>
        </a:prstGeom>
      </xdr:spPr>
    </xdr:pic>
    <xdr:clientData/>
  </xdr:twoCellAnchor>
  <xdr:twoCellAnchor editAs="oneCell">
    <xdr:from>
      <xdr:col>3</xdr:col>
      <xdr:colOff>40083</xdr:colOff>
      <xdr:row>17</xdr:row>
      <xdr:rowOff>56199</xdr:rowOff>
    </xdr:from>
    <xdr:to>
      <xdr:col>3</xdr:col>
      <xdr:colOff>192464</xdr:colOff>
      <xdr:row>17</xdr:row>
      <xdr:rowOff>160961</xdr:rowOff>
    </xdr:to>
    <xdr:pic>
      <xdr:nvPicPr>
        <xdr:cNvPr id="161" name="Picture 160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1021158" y="3532824"/>
          <a:ext cx="152381" cy="104762"/>
        </a:xfrm>
        <a:prstGeom prst="rect">
          <a:avLst/>
        </a:prstGeom>
      </xdr:spPr>
    </xdr:pic>
    <xdr:clientData/>
  </xdr:twoCellAnchor>
  <xdr:twoCellAnchor editAs="oneCell">
    <xdr:from>
      <xdr:col>3</xdr:col>
      <xdr:colOff>40083</xdr:colOff>
      <xdr:row>12</xdr:row>
      <xdr:rowOff>58001</xdr:rowOff>
    </xdr:from>
    <xdr:to>
      <xdr:col>3</xdr:col>
      <xdr:colOff>192464</xdr:colOff>
      <xdr:row>12</xdr:row>
      <xdr:rowOff>162763</xdr:rowOff>
    </xdr:to>
    <xdr:pic>
      <xdr:nvPicPr>
        <xdr:cNvPr id="162" name="Picture 161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1021158" y="2534501"/>
          <a:ext cx="152381" cy="104762"/>
        </a:xfrm>
        <a:prstGeom prst="rect">
          <a:avLst/>
        </a:prstGeom>
      </xdr:spPr>
    </xdr:pic>
    <xdr:clientData/>
  </xdr:twoCellAnchor>
  <xdr:twoCellAnchor editAs="oneCell">
    <xdr:from>
      <xdr:col>3</xdr:col>
      <xdr:colOff>40083</xdr:colOff>
      <xdr:row>15</xdr:row>
      <xdr:rowOff>56920</xdr:rowOff>
    </xdr:from>
    <xdr:to>
      <xdr:col>3</xdr:col>
      <xdr:colOff>192464</xdr:colOff>
      <xdr:row>15</xdr:row>
      <xdr:rowOff>161682</xdr:rowOff>
    </xdr:to>
    <xdr:pic>
      <xdr:nvPicPr>
        <xdr:cNvPr id="163" name="Picture 162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1021158" y="3133495"/>
          <a:ext cx="152381" cy="104762"/>
        </a:xfrm>
        <a:prstGeom prst="rect">
          <a:avLst/>
        </a:prstGeom>
      </xdr:spPr>
    </xdr:pic>
    <xdr:clientData/>
  </xdr:twoCellAnchor>
  <xdr:twoCellAnchor editAs="oneCell">
    <xdr:from>
      <xdr:col>3</xdr:col>
      <xdr:colOff>40083</xdr:colOff>
      <xdr:row>7</xdr:row>
      <xdr:rowOff>59802</xdr:rowOff>
    </xdr:from>
    <xdr:to>
      <xdr:col>3</xdr:col>
      <xdr:colOff>192464</xdr:colOff>
      <xdr:row>7</xdr:row>
      <xdr:rowOff>164564</xdr:rowOff>
    </xdr:to>
    <xdr:pic>
      <xdr:nvPicPr>
        <xdr:cNvPr id="164" name="Picture 163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1021158" y="1536177"/>
          <a:ext cx="152381" cy="104762"/>
        </a:xfrm>
        <a:prstGeom prst="rect">
          <a:avLst/>
        </a:prstGeom>
      </xdr:spPr>
    </xdr:pic>
    <xdr:clientData/>
  </xdr:twoCellAnchor>
  <xdr:twoCellAnchor editAs="oneCell">
    <xdr:from>
      <xdr:col>3</xdr:col>
      <xdr:colOff>40083</xdr:colOff>
      <xdr:row>16</xdr:row>
      <xdr:rowOff>56559</xdr:rowOff>
    </xdr:from>
    <xdr:to>
      <xdr:col>3</xdr:col>
      <xdr:colOff>192464</xdr:colOff>
      <xdr:row>16</xdr:row>
      <xdr:rowOff>161321</xdr:rowOff>
    </xdr:to>
    <xdr:pic>
      <xdr:nvPicPr>
        <xdr:cNvPr id="165" name="Picture 164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1021158" y="3333159"/>
          <a:ext cx="152381" cy="104762"/>
        </a:xfrm>
        <a:prstGeom prst="rect">
          <a:avLst/>
        </a:prstGeom>
      </xdr:spPr>
    </xdr:pic>
    <xdr:clientData/>
  </xdr:twoCellAnchor>
  <xdr:twoCellAnchor editAs="oneCell">
    <xdr:from>
      <xdr:col>3</xdr:col>
      <xdr:colOff>40083</xdr:colOff>
      <xdr:row>18</xdr:row>
      <xdr:rowOff>55839</xdr:rowOff>
    </xdr:from>
    <xdr:to>
      <xdr:col>3</xdr:col>
      <xdr:colOff>192464</xdr:colOff>
      <xdr:row>18</xdr:row>
      <xdr:rowOff>160601</xdr:rowOff>
    </xdr:to>
    <xdr:pic>
      <xdr:nvPicPr>
        <xdr:cNvPr id="166" name="Picture 165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1021158" y="3732489"/>
          <a:ext cx="152381" cy="104762"/>
        </a:xfrm>
        <a:prstGeom prst="rect">
          <a:avLst/>
        </a:prstGeom>
      </xdr:spPr>
    </xdr:pic>
    <xdr:clientData/>
  </xdr:twoCellAnchor>
  <xdr:twoCellAnchor editAs="oneCell">
    <xdr:from>
      <xdr:col>3</xdr:col>
      <xdr:colOff>40083</xdr:colOff>
      <xdr:row>19</xdr:row>
      <xdr:rowOff>55478</xdr:rowOff>
    </xdr:from>
    <xdr:to>
      <xdr:col>3</xdr:col>
      <xdr:colOff>192464</xdr:colOff>
      <xdr:row>19</xdr:row>
      <xdr:rowOff>160240</xdr:rowOff>
    </xdr:to>
    <xdr:pic>
      <xdr:nvPicPr>
        <xdr:cNvPr id="167" name="Picture 166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1158" y="3932153"/>
          <a:ext cx="152381" cy="104762"/>
        </a:xfrm>
        <a:prstGeom prst="rect">
          <a:avLst/>
        </a:prstGeom>
      </xdr:spPr>
    </xdr:pic>
    <xdr:clientData/>
  </xdr:twoCellAnchor>
  <xdr:twoCellAnchor editAs="oneCell">
    <xdr:from>
      <xdr:col>3</xdr:col>
      <xdr:colOff>40083</xdr:colOff>
      <xdr:row>21</xdr:row>
      <xdr:rowOff>54758</xdr:rowOff>
    </xdr:from>
    <xdr:to>
      <xdr:col>3</xdr:col>
      <xdr:colOff>192464</xdr:colOff>
      <xdr:row>21</xdr:row>
      <xdr:rowOff>159520</xdr:rowOff>
    </xdr:to>
    <xdr:pic>
      <xdr:nvPicPr>
        <xdr:cNvPr id="231" name="Picture 230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1021158" y="4331483"/>
          <a:ext cx="152381" cy="104762"/>
        </a:xfrm>
        <a:prstGeom prst="rect">
          <a:avLst/>
        </a:prstGeom>
      </xdr:spPr>
    </xdr:pic>
    <xdr:clientData/>
  </xdr:twoCellAnchor>
  <xdr:twoCellAnchor editAs="oneCell">
    <xdr:from>
      <xdr:col>3</xdr:col>
      <xdr:colOff>40083</xdr:colOff>
      <xdr:row>20</xdr:row>
      <xdr:rowOff>55118</xdr:rowOff>
    </xdr:from>
    <xdr:to>
      <xdr:col>3</xdr:col>
      <xdr:colOff>192464</xdr:colOff>
      <xdr:row>20</xdr:row>
      <xdr:rowOff>159880</xdr:rowOff>
    </xdr:to>
    <xdr:pic>
      <xdr:nvPicPr>
        <xdr:cNvPr id="232" name="Picture 231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1021158" y="4131818"/>
          <a:ext cx="152381" cy="104762"/>
        </a:xfrm>
        <a:prstGeom prst="rect">
          <a:avLst/>
        </a:prstGeom>
      </xdr:spPr>
    </xdr:pic>
    <xdr:clientData/>
  </xdr:twoCellAnchor>
  <xdr:twoCellAnchor editAs="oneCell">
    <xdr:from>
      <xdr:col>3</xdr:col>
      <xdr:colOff>40083</xdr:colOff>
      <xdr:row>23</xdr:row>
      <xdr:rowOff>54030</xdr:rowOff>
    </xdr:from>
    <xdr:to>
      <xdr:col>3</xdr:col>
      <xdr:colOff>192464</xdr:colOff>
      <xdr:row>23</xdr:row>
      <xdr:rowOff>158792</xdr:rowOff>
    </xdr:to>
    <xdr:pic>
      <xdr:nvPicPr>
        <xdr:cNvPr id="233" name="Picture 232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1158" y="4730805"/>
          <a:ext cx="152381" cy="104762"/>
        </a:xfrm>
        <a:prstGeom prst="rect">
          <a:avLst/>
        </a:prstGeom>
      </xdr:spPr>
    </xdr:pic>
    <xdr:clientData/>
  </xdr:twoCellAnchor>
  <xdr:twoCellAnchor editAs="oneCell">
    <xdr:from>
      <xdr:col>3</xdr:col>
      <xdr:colOff>40083</xdr:colOff>
      <xdr:row>14</xdr:row>
      <xdr:rowOff>57280</xdr:rowOff>
    </xdr:from>
    <xdr:to>
      <xdr:col>3</xdr:col>
      <xdr:colOff>192464</xdr:colOff>
      <xdr:row>14</xdr:row>
      <xdr:rowOff>162042</xdr:rowOff>
    </xdr:to>
    <xdr:pic>
      <xdr:nvPicPr>
        <xdr:cNvPr id="234" name="Picture 233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1021158" y="2933830"/>
          <a:ext cx="152381" cy="104762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6</xdr:row>
      <xdr:rowOff>0</xdr:rowOff>
    </xdr:from>
    <xdr:to>
      <xdr:col>3</xdr:col>
      <xdr:colOff>57150</xdr:colOff>
      <xdr:row>6</xdr:row>
      <xdr:rowOff>9525</xdr:rowOff>
    </xdr:to>
    <xdr:sp macro="" textlink="">
      <xdr:nvSpPr>
        <xdr:cNvPr id="27" name="AutoShape 55" descr="Formula"/>
        <xdr:cNvSpPr>
          <a:spLocks noChangeAspect="1" noChangeArrowheads="1"/>
        </xdr:cNvSpPr>
      </xdr:nvSpPr>
      <xdr:spPr bwMode="auto">
        <a:xfrm>
          <a:off x="981075" y="1276350"/>
          <a:ext cx="5715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57150</xdr:colOff>
      <xdr:row>7</xdr:row>
      <xdr:rowOff>9525</xdr:rowOff>
    </xdr:to>
    <xdr:sp macro="" textlink="">
      <xdr:nvSpPr>
        <xdr:cNvPr id="28" name="AutoShape 56" descr="Formula"/>
        <xdr:cNvSpPr>
          <a:spLocks noChangeAspect="1" noChangeArrowheads="1"/>
        </xdr:cNvSpPr>
      </xdr:nvSpPr>
      <xdr:spPr bwMode="auto">
        <a:xfrm>
          <a:off x="981075" y="1476375"/>
          <a:ext cx="5715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57150</xdr:colOff>
      <xdr:row>10</xdr:row>
      <xdr:rowOff>9525</xdr:rowOff>
    </xdr:to>
    <xdr:sp macro="" textlink="">
      <xdr:nvSpPr>
        <xdr:cNvPr id="29" name="AutoShape 60" descr="Formula"/>
        <xdr:cNvSpPr>
          <a:spLocks noChangeAspect="1" noChangeArrowheads="1"/>
        </xdr:cNvSpPr>
      </xdr:nvSpPr>
      <xdr:spPr bwMode="auto">
        <a:xfrm>
          <a:off x="981075" y="2076450"/>
          <a:ext cx="5715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57150</xdr:colOff>
      <xdr:row>23</xdr:row>
      <xdr:rowOff>9525</xdr:rowOff>
    </xdr:to>
    <xdr:sp macro="" textlink="">
      <xdr:nvSpPr>
        <xdr:cNvPr id="30" name="AutoShape 71" descr="Formula"/>
        <xdr:cNvSpPr>
          <a:spLocks noChangeAspect="1" noChangeArrowheads="1"/>
        </xdr:cNvSpPr>
      </xdr:nvSpPr>
      <xdr:spPr bwMode="auto">
        <a:xfrm>
          <a:off x="981075" y="4676775"/>
          <a:ext cx="5715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40083</xdr:colOff>
      <xdr:row>11</xdr:row>
      <xdr:rowOff>58361</xdr:rowOff>
    </xdr:from>
    <xdr:to>
      <xdr:col>3</xdr:col>
      <xdr:colOff>192464</xdr:colOff>
      <xdr:row>11</xdr:row>
      <xdr:rowOff>163123</xdr:rowOff>
    </xdr:to>
    <xdr:pic>
      <xdr:nvPicPr>
        <xdr:cNvPr id="31" name="Picture 30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1158" y="2334836"/>
          <a:ext cx="152381" cy="104762"/>
        </a:xfrm>
        <a:prstGeom prst="rect">
          <a:avLst/>
        </a:prstGeom>
      </xdr:spPr>
    </xdr:pic>
    <xdr:clientData/>
  </xdr:twoCellAnchor>
  <xdr:twoCellAnchor editAs="oneCell">
    <xdr:from>
      <xdr:col>3</xdr:col>
      <xdr:colOff>40083</xdr:colOff>
      <xdr:row>13</xdr:row>
      <xdr:rowOff>57640</xdr:rowOff>
    </xdr:from>
    <xdr:to>
      <xdr:col>3</xdr:col>
      <xdr:colOff>192464</xdr:colOff>
      <xdr:row>13</xdr:row>
      <xdr:rowOff>162402</xdr:rowOff>
    </xdr:to>
    <xdr:pic>
      <xdr:nvPicPr>
        <xdr:cNvPr id="32" name="Picture 31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1158" y="2734165"/>
          <a:ext cx="152381" cy="104762"/>
        </a:xfrm>
        <a:prstGeom prst="rect">
          <a:avLst/>
        </a:prstGeom>
      </xdr:spPr>
    </xdr:pic>
    <xdr:clientData/>
  </xdr:twoCellAnchor>
  <xdr:twoCellAnchor editAs="oneCell">
    <xdr:from>
      <xdr:col>3</xdr:col>
      <xdr:colOff>40083</xdr:colOff>
      <xdr:row>10</xdr:row>
      <xdr:rowOff>58721</xdr:rowOff>
    </xdr:from>
    <xdr:to>
      <xdr:col>3</xdr:col>
      <xdr:colOff>192464</xdr:colOff>
      <xdr:row>10</xdr:row>
      <xdr:rowOff>163483</xdr:rowOff>
    </xdr:to>
    <xdr:pic>
      <xdr:nvPicPr>
        <xdr:cNvPr id="33" name="Picture 32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1158" y="2135171"/>
          <a:ext cx="152381" cy="104762"/>
        </a:xfrm>
        <a:prstGeom prst="rect">
          <a:avLst/>
        </a:prstGeom>
      </xdr:spPr>
    </xdr:pic>
    <xdr:clientData/>
  </xdr:twoCellAnchor>
  <xdr:twoCellAnchor editAs="oneCell">
    <xdr:from>
      <xdr:col>3</xdr:col>
      <xdr:colOff>40083</xdr:colOff>
      <xdr:row>22</xdr:row>
      <xdr:rowOff>54398</xdr:rowOff>
    </xdr:from>
    <xdr:to>
      <xdr:col>3</xdr:col>
      <xdr:colOff>192464</xdr:colOff>
      <xdr:row>22</xdr:row>
      <xdr:rowOff>159160</xdr:rowOff>
    </xdr:to>
    <xdr:pic>
      <xdr:nvPicPr>
        <xdr:cNvPr id="34" name="Picture 33"/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1158" y="4531148"/>
          <a:ext cx="152381" cy="104762"/>
        </a:xfrm>
        <a:prstGeom prst="rect">
          <a:avLst/>
        </a:prstGeom>
      </xdr:spPr>
    </xdr:pic>
    <xdr:clientData/>
  </xdr:twoCellAnchor>
  <xdr:twoCellAnchor editAs="oneCell">
    <xdr:from>
      <xdr:col>3</xdr:col>
      <xdr:colOff>40083</xdr:colOff>
      <xdr:row>6</xdr:row>
      <xdr:rowOff>60163</xdr:rowOff>
    </xdr:from>
    <xdr:to>
      <xdr:col>3</xdr:col>
      <xdr:colOff>192464</xdr:colOff>
      <xdr:row>6</xdr:row>
      <xdr:rowOff>164925</xdr:rowOff>
    </xdr:to>
    <xdr:pic>
      <xdr:nvPicPr>
        <xdr:cNvPr id="35" name="Picture 34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021158" y="1336513"/>
          <a:ext cx="152381" cy="104762"/>
        </a:xfrm>
        <a:prstGeom prst="rect">
          <a:avLst/>
        </a:prstGeom>
      </xdr:spPr>
    </xdr:pic>
    <xdr:clientData/>
  </xdr:twoCellAnchor>
  <xdr:twoCellAnchor editAs="oneCell">
    <xdr:from>
      <xdr:col>3</xdr:col>
      <xdr:colOff>40083</xdr:colOff>
      <xdr:row>8</xdr:row>
      <xdr:rowOff>59442</xdr:rowOff>
    </xdr:from>
    <xdr:to>
      <xdr:col>3</xdr:col>
      <xdr:colOff>192464</xdr:colOff>
      <xdr:row>8</xdr:row>
      <xdr:rowOff>164204</xdr:rowOff>
    </xdr:to>
    <xdr:pic>
      <xdr:nvPicPr>
        <xdr:cNvPr id="36" name="Picture 35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1158" y="1735842"/>
          <a:ext cx="152381" cy="104762"/>
        </a:xfrm>
        <a:prstGeom prst="rect">
          <a:avLst/>
        </a:prstGeom>
      </xdr:spPr>
    </xdr:pic>
    <xdr:clientData/>
  </xdr:twoCellAnchor>
  <xdr:twoCellAnchor editAs="oneCell">
    <xdr:from>
      <xdr:col>3</xdr:col>
      <xdr:colOff>40083</xdr:colOff>
      <xdr:row>9</xdr:row>
      <xdr:rowOff>59082</xdr:rowOff>
    </xdr:from>
    <xdr:to>
      <xdr:col>3</xdr:col>
      <xdr:colOff>192464</xdr:colOff>
      <xdr:row>9</xdr:row>
      <xdr:rowOff>163844</xdr:rowOff>
    </xdr:to>
    <xdr:pic>
      <xdr:nvPicPr>
        <xdr:cNvPr id="37" name="Picture 36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021158" y="1935507"/>
          <a:ext cx="152381" cy="104762"/>
        </a:xfrm>
        <a:prstGeom prst="rect">
          <a:avLst/>
        </a:prstGeom>
      </xdr:spPr>
    </xdr:pic>
    <xdr:clientData/>
  </xdr:twoCellAnchor>
  <xdr:twoCellAnchor editAs="oneCell">
    <xdr:from>
      <xdr:col>3</xdr:col>
      <xdr:colOff>40083</xdr:colOff>
      <xdr:row>17</xdr:row>
      <xdr:rowOff>56199</xdr:rowOff>
    </xdr:from>
    <xdr:to>
      <xdr:col>3</xdr:col>
      <xdr:colOff>192464</xdr:colOff>
      <xdr:row>17</xdr:row>
      <xdr:rowOff>160961</xdr:rowOff>
    </xdr:to>
    <xdr:pic>
      <xdr:nvPicPr>
        <xdr:cNvPr id="38" name="Picture 37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021158" y="3532824"/>
          <a:ext cx="152381" cy="104762"/>
        </a:xfrm>
        <a:prstGeom prst="rect">
          <a:avLst/>
        </a:prstGeom>
      </xdr:spPr>
    </xdr:pic>
    <xdr:clientData/>
  </xdr:twoCellAnchor>
  <xdr:twoCellAnchor editAs="oneCell">
    <xdr:from>
      <xdr:col>3</xdr:col>
      <xdr:colOff>40083</xdr:colOff>
      <xdr:row>12</xdr:row>
      <xdr:rowOff>58001</xdr:rowOff>
    </xdr:from>
    <xdr:to>
      <xdr:col>3</xdr:col>
      <xdr:colOff>192464</xdr:colOff>
      <xdr:row>12</xdr:row>
      <xdr:rowOff>162763</xdr:rowOff>
    </xdr:to>
    <xdr:pic>
      <xdr:nvPicPr>
        <xdr:cNvPr id="39" name="Picture 38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1021158" y="2534501"/>
          <a:ext cx="152381" cy="104762"/>
        </a:xfrm>
        <a:prstGeom prst="rect">
          <a:avLst/>
        </a:prstGeom>
      </xdr:spPr>
    </xdr:pic>
    <xdr:clientData/>
  </xdr:twoCellAnchor>
  <xdr:twoCellAnchor editAs="oneCell">
    <xdr:from>
      <xdr:col>3</xdr:col>
      <xdr:colOff>40083</xdr:colOff>
      <xdr:row>15</xdr:row>
      <xdr:rowOff>56920</xdr:rowOff>
    </xdr:from>
    <xdr:to>
      <xdr:col>3</xdr:col>
      <xdr:colOff>192464</xdr:colOff>
      <xdr:row>15</xdr:row>
      <xdr:rowOff>161682</xdr:rowOff>
    </xdr:to>
    <xdr:pic>
      <xdr:nvPicPr>
        <xdr:cNvPr id="40" name="Picture 39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1021158" y="3133495"/>
          <a:ext cx="152381" cy="104762"/>
        </a:xfrm>
        <a:prstGeom prst="rect">
          <a:avLst/>
        </a:prstGeom>
      </xdr:spPr>
    </xdr:pic>
    <xdr:clientData/>
  </xdr:twoCellAnchor>
  <xdr:twoCellAnchor editAs="oneCell">
    <xdr:from>
      <xdr:col>3</xdr:col>
      <xdr:colOff>40083</xdr:colOff>
      <xdr:row>7</xdr:row>
      <xdr:rowOff>59802</xdr:rowOff>
    </xdr:from>
    <xdr:to>
      <xdr:col>3</xdr:col>
      <xdr:colOff>192464</xdr:colOff>
      <xdr:row>7</xdr:row>
      <xdr:rowOff>164564</xdr:rowOff>
    </xdr:to>
    <xdr:pic>
      <xdr:nvPicPr>
        <xdr:cNvPr id="41" name="Picture 40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1021158" y="1536177"/>
          <a:ext cx="152381" cy="104762"/>
        </a:xfrm>
        <a:prstGeom prst="rect">
          <a:avLst/>
        </a:prstGeom>
      </xdr:spPr>
    </xdr:pic>
    <xdr:clientData/>
  </xdr:twoCellAnchor>
  <xdr:twoCellAnchor editAs="oneCell">
    <xdr:from>
      <xdr:col>3</xdr:col>
      <xdr:colOff>40083</xdr:colOff>
      <xdr:row>16</xdr:row>
      <xdr:rowOff>56559</xdr:rowOff>
    </xdr:from>
    <xdr:to>
      <xdr:col>3</xdr:col>
      <xdr:colOff>192464</xdr:colOff>
      <xdr:row>16</xdr:row>
      <xdr:rowOff>161321</xdr:rowOff>
    </xdr:to>
    <xdr:pic>
      <xdr:nvPicPr>
        <xdr:cNvPr id="42" name="Picture 41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1021158" y="3333159"/>
          <a:ext cx="152381" cy="104762"/>
        </a:xfrm>
        <a:prstGeom prst="rect">
          <a:avLst/>
        </a:prstGeom>
      </xdr:spPr>
    </xdr:pic>
    <xdr:clientData/>
  </xdr:twoCellAnchor>
  <xdr:twoCellAnchor editAs="oneCell">
    <xdr:from>
      <xdr:col>3</xdr:col>
      <xdr:colOff>40083</xdr:colOff>
      <xdr:row>18</xdr:row>
      <xdr:rowOff>55839</xdr:rowOff>
    </xdr:from>
    <xdr:to>
      <xdr:col>3</xdr:col>
      <xdr:colOff>192464</xdr:colOff>
      <xdr:row>18</xdr:row>
      <xdr:rowOff>160601</xdr:rowOff>
    </xdr:to>
    <xdr:pic>
      <xdr:nvPicPr>
        <xdr:cNvPr id="43" name="Picture 42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1021158" y="3732489"/>
          <a:ext cx="152381" cy="104762"/>
        </a:xfrm>
        <a:prstGeom prst="rect">
          <a:avLst/>
        </a:prstGeom>
      </xdr:spPr>
    </xdr:pic>
    <xdr:clientData/>
  </xdr:twoCellAnchor>
  <xdr:twoCellAnchor editAs="oneCell">
    <xdr:from>
      <xdr:col>3</xdr:col>
      <xdr:colOff>40083</xdr:colOff>
      <xdr:row>19</xdr:row>
      <xdr:rowOff>55478</xdr:rowOff>
    </xdr:from>
    <xdr:to>
      <xdr:col>3</xdr:col>
      <xdr:colOff>192464</xdr:colOff>
      <xdr:row>19</xdr:row>
      <xdr:rowOff>160240</xdr:rowOff>
    </xdr:to>
    <xdr:pic>
      <xdr:nvPicPr>
        <xdr:cNvPr id="44" name="Picture 4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1158" y="3932153"/>
          <a:ext cx="152381" cy="104762"/>
        </a:xfrm>
        <a:prstGeom prst="rect">
          <a:avLst/>
        </a:prstGeom>
      </xdr:spPr>
    </xdr:pic>
    <xdr:clientData/>
  </xdr:twoCellAnchor>
  <xdr:twoCellAnchor editAs="oneCell">
    <xdr:from>
      <xdr:col>3</xdr:col>
      <xdr:colOff>40083</xdr:colOff>
      <xdr:row>21</xdr:row>
      <xdr:rowOff>54758</xdr:rowOff>
    </xdr:from>
    <xdr:to>
      <xdr:col>3</xdr:col>
      <xdr:colOff>192464</xdr:colOff>
      <xdr:row>21</xdr:row>
      <xdr:rowOff>159520</xdr:rowOff>
    </xdr:to>
    <xdr:pic>
      <xdr:nvPicPr>
        <xdr:cNvPr id="45" name="Picture 44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1021158" y="4331483"/>
          <a:ext cx="152381" cy="104762"/>
        </a:xfrm>
        <a:prstGeom prst="rect">
          <a:avLst/>
        </a:prstGeom>
      </xdr:spPr>
    </xdr:pic>
    <xdr:clientData/>
  </xdr:twoCellAnchor>
  <xdr:twoCellAnchor editAs="oneCell">
    <xdr:from>
      <xdr:col>3</xdr:col>
      <xdr:colOff>40083</xdr:colOff>
      <xdr:row>20</xdr:row>
      <xdr:rowOff>55118</xdr:rowOff>
    </xdr:from>
    <xdr:to>
      <xdr:col>3</xdr:col>
      <xdr:colOff>192464</xdr:colOff>
      <xdr:row>20</xdr:row>
      <xdr:rowOff>159880</xdr:rowOff>
    </xdr:to>
    <xdr:pic>
      <xdr:nvPicPr>
        <xdr:cNvPr id="46" name="Picture 45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1021158" y="4131818"/>
          <a:ext cx="152381" cy="104762"/>
        </a:xfrm>
        <a:prstGeom prst="rect">
          <a:avLst/>
        </a:prstGeom>
      </xdr:spPr>
    </xdr:pic>
    <xdr:clientData/>
  </xdr:twoCellAnchor>
  <xdr:twoCellAnchor editAs="oneCell">
    <xdr:from>
      <xdr:col>3</xdr:col>
      <xdr:colOff>40083</xdr:colOff>
      <xdr:row>23</xdr:row>
      <xdr:rowOff>54030</xdr:rowOff>
    </xdr:from>
    <xdr:to>
      <xdr:col>3</xdr:col>
      <xdr:colOff>192464</xdr:colOff>
      <xdr:row>23</xdr:row>
      <xdr:rowOff>158792</xdr:rowOff>
    </xdr:to>
    <xdr:pic>
      <xdr:nvPicPr>
        <xdr:cNvPr id="47" name="Picture 46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1158" y="4730805"/>
          <a:ext cx="152381" cy="104762"/>
        </a:xfrm>
        <a:prstGeom prst="rect">
          <a:avLst/>
        </a:prstGeom>
      </xdr:spPr>
    </xdr:pic>
    <xdr:clientData/>
  </xdr:twoCellAnchor>
  <xdr:twoCellAnchor editAs="oneCell">
    <xdr:from>
      <xdr:col>3</xdr:col>
      <xdr:colOff>40083</xdr:colOff>
      <xdr:row>14</xdr:row>
      <xdr:rowOff>57280</xdr:rowOff>
    </xdr:from>
    <xdr:to>
      <xdr:col>3</xdr:col>
      <xdr:colOff>192464</xdr:colOff>
      <xdr:row>14</xdr:row>
      <xdr:rowOff>162042</xdr:rowOff>
    </xdr:to>
    <xdr:pic>
      <xdr:nvPicPr>
        <xdr:cNvPr id="48" name="Picture 47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1021158" y="2933830"/>
          <a:ext cx="152381" cy="104762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6</xdr:row>
      <xdr:rowOff>0</xdr:rowOff>
    </xdr:from>
    <xdr:to>
      <xdr:col>3</xdr:col>
      <xdr:colOff>57150</xdr:colOff>
      <xdr:row>6</xdr:row>
      <xdr:rowOff>9525</xdr:rowOff>
    </xdr:to>
    <xdr:sp macro="" textlink="">
      <xdr:nvSpPr>
        <xdr:cNvPr id="27" name="AutoShape 55" descr="Formula"/>
        <xdr:cNvSpPr>
          <a:spLocks noChangeAspect="1" noChangeArrowheads="1"/>
        </xdr:cNvSpPr>
      </xdr:nvSpPr>
      <xdr:spPr bwMode="auto">
        <a:xfrm>
          <a:off x="981075" y="1276350"/>
          <a:ext cx="5715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57150</xdr:colOff>
      <xdr:row>7</xdr:row>
      <xdr:rowOff>9525</xdr:rowOff>
    </xdr:to>
    <xdr:sp macro="" textlink="">
      <xdr:nvSpPr>
        <xdr:cNvPr id="28" name="AutoShape 56" descr="Formula"/>
        <xdr:cNvSpPr>
          <a:spLocks noChangeAspect="1" noChangeArrowheads="1"/>
        </xdr:cNvSpPr>
      </xdr:nvSpPr>
      <xdr:spPr bwMode="auto">
        <a:xfrm>
          <a:off x="981075" y="1476375"/>
          <a:ext cx="5715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57150</xdr:colOff>
      <xdr:row>10</xdr:row>
      <xdr:rowOff>9525</xdr:rowOff>
    </xdr:to>
    <xdr:sp macro="" textlink="">
      <xdr:nvSpPr>
        <xdr:cNvPr id="29" name="AutoShape 60" descr="Formula"/>
        <xdr:cNvSpPr>
          <a:spLocks noChangeAspect="1" noChangeArrowheads="1"/>
        </xdr:cNvSpPr>
      </xdr:nvSpPr>
      <xdr:spPr bwMode="auto">
        <a:xfrm>
          <a:off x="981075" y="2076450"/>
          <a:ext cx="5715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57150</xdr:colOff>
      <xdr:row>23</xdr:row>
      <xdr:rowOff>9525</xdr:rowOff>
    </xdr:to>
    <xdr:sp macro="" textlink="">
      <xdr:nvSpPr>
        <xdr:cNvPr id="30" name="AutoShape 71" descr="Formula"/>
        <xdr:cNvSpPr>
          <a:spLocks noChangeAspect="1" noChangeArrowheads="1"/>
        </xdr:cNvSpPr>
      </xdr:nvSpPr>
      <xdr:spPr bwMode="auto">
        <a:xfrm>
          <a:off x="981075" y="4676775"/>
          <a:ext cx="5715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40083</xdr:colOff>
      <xdr:row>11</xdr:row>
      <xdr:rowOff>58361</xdr:rowOff>
    </xdr:from>
    <xdr:to>
      <xdr:col>3</xdr:col>
      <xdr:colOff>192464</xdr:colOff>
      <xdr:row>11</xdr:row>
      <xdr:rowOff>163123</xdr:rowOff>
    </xdr:to>
    <xdr:pic>
      <xdr:nvPicPr>
        <xdr:cNvPr id="31" name="Picture 30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1158" y="2334836"/>
          <a:ext cx="152381" cy="104762"/>
        </a:xfrm>
        <a:prstGeom prst="rect">
          <a:avLst/>
        </a:prstGeom>
      </xdr:spPr>
    </xdr:pic>
    <xdr:clientData/>
  </xdr:twoCellAnchor>
  <xdr:twoCellAnchor editAs="oneCell">
    <xdr:from>
      <xdr:col>3</xdr:col>
      <xdr:colOff>40083</xdr:colOff>
      <xdr:row>13</xdr:row>
      <xdr:rowOff>57640</xdr:rowOff>
    </xdr:from>
    <xdr:to>
      <xdr:col>3</xdr:col>
      <xdr:colOff>192464</xdr:colOff>
      <xdr:row>13</xdr:row>
      <xdr:rowOff>162402</xdr:rowOff>
    </xdr:to>
    <xdr:pic>
      <xdr:nvPicPr>
        <xdr:cNvPr id="32" name="Picture 31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1158" y="2734165"/>
          <a:ext cx="152381" cy="104762"/>
        </a:xfrm>
        <a:prstGeom prst="rect">
          <a:avLst/>
        </a:prstGeom>
      </xdr:spPr>
    </xdr:pic>
    <xdr:clientData/>
  </xdr:twoCellAnchor>
  <xdr:twoCellAnchor editAs="oneCell">
    <xdr:from>
      <xdr:col>3</xdr:col>
      <xdr:colOff>40083</xdr:colOff>
      <xdr:row>10</xdr:row>
      <xdr:rowOff>58721</xdr:rowOff>
    </xdr:from>
    <xdr:to>
      <xdr:col>3</xdr:col>
      <xdr:colOff>192464</xdr:colOff>
      <xdr:row>10</xdr:row>
      <xdr:rowOff>163483</xdr:rowOff>
    </xdr:to>
    <xdr:pic>
      <xdr:nvPicPr>
        <xdr:cNvPr id="33" name="Picture 32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1158" y="2135171"/>
          <a:ext cx="152381" cy="104762"/>
        </a:xfrm>
        <a:prstGeom prst="rect">
          <a:avLst/>
        </a:prstGeom>
      </xdr:spPr>
    </xdr:pic>
    <xdr:clientData/>
  </xdr:twoCellAnchor>
  <xdr:twoCellAnchor editAs="oneCell">
    <xdr:from>
      <xdr:col>3</xdr:col>
      <xdr:colOff>40083</xdr:colOff>
      <xdr:row>22</xdr:row>
      <xdr:rowOff>54398</xdr:rowOff>
    </xdr:from>
    <xdr:to>
      <xdr:col>3</xdr:col>
      <xdr:colOff>192464</xdr:colOff>
      <xdr:row>22</xdr:row>
      <xdr:rowOff>159160</xdr:rowOff>
    </xdr:to>
    <xdr:pic>
      <xdr:nvPicPr>
        <xdr:cNvPr id="34" name="Picture 33"/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1158" y="4531148"/>
          <a:ext cx="152381" cy="104762"/>
        </a:xfrm>
        <a:prstGeom prst="rect">
          <a:avLst/>
        </a:prstGeom>
      </xdr:spPr>
    </xdr:pic>
    <xdr:clientData/>
  </xdr:twoCellAnchor>
  <xdr:twoCellAnchor editAs="oneCell">
    <xdr:from>
      <xdr:col>3</xdr:col>
      <xdr:colOff>40083</xdr:colOff>
      <xdr:row>6</xdr:row>
      <xdr:rowOff>60163</xdr:rowOff>
    </xdr:from>
    <xdr:to>
      <xdr:col>3</xdr:col>
      <xdr:colOff>192464</xdr:colOff>
      <xdr:row>6</xdr:row>
      <xdr:rowOff>164925</xdr:rowOff>
    </xdr:to>
    <xdr:pic>
      <xdr:nvPicPr>
        <xdr:cNvPr id="35" name="Picture 34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021158" y="1336513"/>
          <a:ext cx="152381" cy="104762"/>
        </a:xfrm>
        <a:prstGeom prst="rect">
          <a:avLst/>
        </a:prstGeom>
      </xdr:spPr>
    </xdr:pic>
    <xdr:clientData/>
  </xdr:twoCellAnchor>
  <xdr:twoCellAnchor editAs="oneCell">
    <xdr:from>
      <xdr:col>3</xdr:col>
      <xdr:colOff>40083</xdr:colOff>
      <xdr:row>8</xdr:row>
      <xdr:rowOff>59442</xdr:rowOff>
    </xdr:from>
    <xdr:to>
      <xdr:col>3</xdr:col>
      <xdr:colOff>192464</xdr:colOff>
      <xdr:row>8</xdr:row>
      <xdr:rowOff>164204</xdr:rowOff>
    </xdr:to>
    <xdr:pic>
      <xdr:nvPicPr>
        <xdr:cNvPr id="36" name="Picture 35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1158" y="1735842"/>
          <a:ext cx="152381" cy="104762"/>
        </a:xfrm>
        <a:prstGeom prst="rect">
          <a:avLst/>
        </a:prstGeom>
      </xdr:spPr>
    </xdr:pic>
    <xdr:clientData/>
  </xdr:twoCellAnchor>
  <xdr:twoCellAnchor editAs="oneCell">
    <xdr:from>
      <xdr:col>3</xdr:col>
      <xdr:colOff>40083</xdr:colOff>
      <xdr:row>9</xdr:row>
      <xdr:rowOff>59082</xdr:rowOff>
    </xdr:from>
    <xdr:to>
      <xdr:col>3</xdr:col>
      <xdr:colOff>192464</xdr:colOff>
      <xdr:row>9</xdr:row>
      <xdr:rowOff>163844</xdr:rowOff>
    </xdr:to>
    <xdr:pic>
      <xdr:nvPicPr>
        <xdr:cNvPr id="37" name="Picture 36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021158" y="1935507"/>
          <a:ext cx="152381" cy="104762"/>
        </a:xfrm>
        <a:prstGeom prst="rect">
          <a:avLst/>
        </a:prstGeom>
      </xdr:spPr>
    </xdr:pic>
    <xdr:clientData/>
  </xdr:twoCellAnchor>
  <xdr:twoCellAnchor editAs="oneCell">
    <xdr:from>
      <xdr:col>3</xdr:col>
      <xdr:colOff>40083</xdr:colOff>
      <xdr:row>17</xdr:row>
      <xdr:rowOff>56199</xdr:rowOff>
    </xdr:from>
    <xdr:to>
      <xdr:col>3</xdr:col>
      <xdr:colOff>192464</xdr:colOff>
      <xdr:row>17</xdr:row>
      <xdr:rowOff>160961</xdr:rowOff>
    </xdr:to>
    <xdr:pic>
      <xdr:nvPicPr>
        <xdr:cNvPr id="38" name="Picture 37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021158" y="3532824"/>
          <a:ext cx="152381" cy="104762"/>
        </a:xfrm>
        <a:prstGeom prst="rect">
          <a:avLst/>
        </a:prstGeom>
      </xdr:spPr>
    </xdr:pic>
    <xdr:clientData/>
  </xdr:twoCellAnchor>
  <xdr:twoCellAnchor editAs="oneCell">
    <xdr:from>
      <xdr:col>3</xdr:col>
      <xdr:colOff>40083</xdr:colOff>
      <xdr:row>12</xdr:row>
      <xdr:rowOff>58001</xdr:rowOff>
    </xdr:from>
    <xdr:to>
      <xdr:col>3</xdr:col>
      <xdr:colOff>192464</xdr:colOff>
      <xdr:row>12</xdr:row>
      <xdr:rowOff>162763</xdr:rowOff>
    </xdr:to>
    <xdr:pic>
      <xdr:nvPicPr>
        <xdr:cNvPr id="39" name="Picture 38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1021158" y="2534501"/>
          <a:ext cx="152381" cy="104762"/>
        </a:xfrm>
        <a:prstGeom prst="rect">
          <a:avLst/>
        </a:prstGeom>
      </xdr:spPr>
    </xdr:pic>
    <xdr:clientData/>
  </xdr:twoCellAnchor>
  <xdr:twoCellAnchor editAs="oneCell">
    <xdr:from>
      <xdr:col>3</xdr:col>
      <xdr:colOff>40083</xdr:colOff>
      <xdr:row>15</xdr:row>
      <xdr:rowOff>56920</xdr:rowOff>
    </xdr:from>
    <xdr:to>
      <xdr:col>3</xdr:col>
      <xdr:colOff>192464</xdr:colOff>
      <xdr:row>15</xdr:row>
      <xdr:rowOff>161682</xdr:rowOff>
    </xdr:to>
    <xdr:pic>
      <xdr:nvPicPr>
        <xdr:cNvPr id="40" name="Picture 39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1021158" y="3133495"/>
          <a:ext cx="152381" cy="104762"/>
        </a:xfrm>
        <a:prstGeom prst="rect">
          <a:avLst/>
        </a:prstGeom>
      </xdr:spPr>
    </xdr:pic>
    <xdr:clientData/>
  </xdr:twoCellAnchor>
  <xdr:twoCellAnchor editAs="oneCell">
    <xdr:from>
      <xdr:col>3</xdr:col>
      <xdr:colOff>40083</xdr:colOff>
      <xdr:row>7</xdr:row>
      <xdr:rowOff>59802</xdr:rowOff>
    </xdr:from>
    <xdr:to>
      <xdr:col>3</xdr:col>
      <xdr:colOff>192464</xdr:colOff>
      <xdr:row>7</xdr:row>
      <xdr:rowOff>164564</xdr:rowOff>
    </xdr:to>
    <xdr:pic>
      <xdr:nvPicPr>
        <xdr:cNvPr id="41" name="Picture 40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1021158" y="1536177"/>
          <a:ext cx="152381" cy="104762"/>
        </a:xfrm>
        <a:prstGeom prst="rect">
          <a:avLst/>
        </a:prstGeom>
      </xdr:spPr>
    </xdr:pic>
    <xdr:clientData/>
  </xdr:twoCellAnchor>
  <xdr:twoCellAnchor editAs="oneCell">
    <xdr:from>
      <xdr:col>3</xdr:col>
      <xdr:colOff>40083</xdr:colOff>
      <xdr:row>16</xdr:row>
      <xdr:rowOff>56559</xdr:rowOff>
    </xdr:from>
    <xdr:to>
      <xdr:col>3</xdr:col>
      <xdr:colOff>192464</xdr:colOff>
      <xdr:row>16</xdr:row>
      <xdr:rowOff>161321</xdr:rowOff>
    </xdr:to>
    <xdr:pic>
      <xdr:nvPicPr>
        <xdr:cNvPr id="42" name="Picture 41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1021158" y="3333159"/>
          <a:ext cx="152381" cy="104762"/>
        </a:xfrm>
        <a:prstGeom prst="rect">
          <a:avLst/>
        </a:prstGeom>
      </xdr:spPr>
    </xdr:pic>
    <xdr:clientData/>
  </xdr:twoCellAnchor>
  <xdr:twoCellAnchor editAs="oneCell">
    <xdr:from>
      <xdr:col>3</xdr:col>
      <xdr:colOff>40083</xdr:colOff>
      <xdr:row>18</xdr:row>
      <xdr:rowOff>55839</xdr:rowOff>
    </xdr:from>
    <xdr:to>
      <xdr:col>3</xdr:col>
      <xdr:colOff>192464</xdr:colOff>
      <xdr:row>18</xdr:row>
      <xdr:rowOff>160601</xdr:rowOff>
    </xdr:to>
    <xdr:pic>
      <xdr:nvPicPr>
        <xdr:cNvPr id="43" name="Picture 42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1021158" y="3732489"/>
          <a:ext cx="152381" cy="104762"/>
        </a:xfrm>
        <a:prstGeom prst="rect">
          <a:avLst/>
        </a:prstGeom>
      </xdr:spPr>
    </xdr:pic>
    <xdr:clientData/>
  </xdr:twoCellAnchor>
  <xdr:twoCellAnchor editAs="oneCell">
    <xdr:from>
      <xdr:col>3</xdr:col>
      <xdr:colOff>40083</xdr:colOff>
      <xdr:row>19</xdr:row>
      <xdr:rowOff>55478</xdr:rowOff>
    </xdr:from>
    <xdr:to>
      <xdr:col>3</xdr:col>
      <xdr:colOff>192464</xdr:colOff>
      <xdr:row>19</xdr:row>
      <xdr:rowOff>160240</xdr:rowOff>
    </xdr:to>
    <xdr:pic>
      <xdr:nvPicPr>
        <xdr:cNvPr id="44" name="Picture 4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1158" y="3932153"/>
          <a:ext cx="152381" cy="104762"/>
        </a:xfrm>
        <a:prstGeom prst="rect">
          <a:avLst/>
        </a:prstGeom>
      </xdr:spPr>
    </xdr:pic>
    <xdr:clientData/>
  </xdr:twoCellAnchor>
  <xdr:twoCellAnchor editAs="oneCell">
    <xdr:from>
      <xdr:col>3</xdr:col>
      <xdr:colOff>40083</xdr:colOff>
      <xdr:row>21</xdr:row>
      <xdr:rowOff>54758</xdr:rowOff>
    </xdr:from>
    <xdr:to>
      <xdr:col>3</xdr:col>
      <xdr:colOff>192464</xdr:colOff>
      <xdr:row>21</xdr:row>
      <xdr:rowOff>159520</xdr:rowOff>
    </xdr:to>
    <xdr:pic>
      <xdr:nvPicPr>
        <xdr:cNvPr id="45" name="Picture 44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1021158" y="4331483"/>
          <a:ext cx="152381" cy="104762"/>
        </a:xfrm>
        <a:prstGeom prst="rect">
          <a:avLst/>
        </a:prstGeom>
      </xdr:spPr>
    </xdr:pic>
    <xdr:clientData/>
  </xdr:twoCellAnchor>
  <xdr:twoCellAnchor editAs="oneCell">
    <xdr:from>
      <xdr:col>3</xdr:col>
      <xdr:colOff>40083</xdr:colOff>
      <xdr:row>20</xdr:row>
      <xdr:rowOff>55118</xdr:rowOff>
    </xdr:from>
    <xdr:to>
      <xdr:col>3</xdr:col>
      <xdr:colOff>192464</xdr:colOff>
      <xdr:row>20</xdr:row>
      <xdr:rowOff>159880</xdr:rowOff>
    </xdr:to>
    <xdr:pic>
      <xdr:nvPicPr>
        <xdr:cNvPr id="46" name="Picture 45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1021158" y="4131818"/>
          <a:ext cx="152381" cy="104762"/>
        </a:xfrm>
        <a:prstGeom prst="rect">
          <a:avLst/>
        </a:prstGeom>
      </xdr:spPr>
    </xdr:pic>
    <xdr:clientData/>
  </xdr:twoCellAnchor>
  <xdr:twoCellAnchor editAs="oneCell">
    <xdr:from>
      <xdr:col>3</xdr:col>
      <xdr:colOff>40083</xdr:colOff>
      <xdr:row>23</xdr:row>
      <xdr:rowOff>54030</xdr:rowOff>
    </xdr:from>
    <xdr:to>
      <xdr:col>3</xdr:col>
      <xdr:colOff>192464</xdr:colOff>
      <xdr:row>23</xdr:row>
      <xdr:rowOff>158792</xdr:rowOff>
    </xdr:to>
    <xdr:pic>
      <xdr:nvPicPr>
        <xdr:cNvPr id="47" name="Picture 46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1158" y="4730805"/>
          <a:ext cx="152381" cy="104762"/>
        </a:xfrm>
        <a:prstGeom prst="rect">
          <a:avLst/>
        </a:prstGeom>
      </xdr:spPr>
    </xdr:pic>
    <xdr:clientData/>
  </xdr:twoCellAnchor>
  <xdr:twoCellAnchor editAs="oneCell">
    <xdr:from>
      <xdr:col>3</xdr:col>
      <xdr:colOff>40083</xdr:colOff>
      <xdr:row>14</xdr:row>
      <xdr:rowOff>57280</xdr:rowOff>
    </xdr:from>
    <xdr:to>
      <xdr:col>3</xdr:col>
      <xdr:colOff>192464</xdr:colOff>
      <xdr:row>14</xdr:row>
      <xdr:rowOff>162042</xdr:rowOff>
    </xdr:to>
    <xdr:pic>
      <xdr:nvPicPr>
        <xdr:cNvPr id="48" name="Picture 47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1021158" y="2933830"/>
          <a:ext cx="152381" cy="104762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6</xdr:row>
      <xdr:rowOff>0</xdr:rowOff>
    </xdr:from>
    <xdr:to>
      <xdr:col>3</xdr:col>
      <xdr:colOff>57150</xdr:colOff>
      <xdr:row>6</xdr:row>
      <xdr:rowOff>9525</xdr:rowOff>
    </xdr:to>
    <xdr:sp macro="" textlink="">
      <xdr:nvSpPr>
        <xdr:cNvPr id="27" name="AutoShape 55" descr="Formula"/>
        <xdr:cNvSpPr>
          <a:spLocks noChangeAspect="1" noChangeArrowheads="1"/>
        </xdr:cNvSpPr>
      </xdr:nvSpPr>
      <xdr:spPr bwMode="auto">
        <a:xfrm>
          <a:off x="981075" y="1276350"/>
          <a:ext cx="5715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57150</xdr:colOff>
      <xdr:row>7</xdr:row>
      <xdr:rowOff>9525</xdr:rowOff>
    </xdr:to>
    <xdr:sp macro="" textlink="">
      <xdr:nvSpPr>
        <xdr:cNvPr id="28" name="AutoShape 56" descr="Formula"/>
        <xdr:cNvSpPr>
          <a:spLocks noChangeAspect="1" noChangeArrowheads="1"/>
        </xdr:cNvSpPr>
      </xdr:nvSpPr>
      <xdr:spPr bwMode="auto">
        <a:xfrm>
          <a:off x="981075" y="1476375"/>
          <a:ext cx="5715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57150</xdr:colOff>
      <xdr:row>10</xdr:row>
      <xdr:rowOff>9525</xdr:rowOff>
    </xdr:to>
    <xdr:sp macro="" textlink="">
      <xdr:nvSpPr>
        <xdr:cNvPr id="29" name="AutoShape 60" descr="Formula"/>
        <xdr:cNvSpPr>
          <a:spLocks noChangeAspect="1" noChangeArrowheads="1"/>
        </xdr:cNvSpPr>
      </xdr:nvSpPr>
      <xdr:spPr bwMode="auto">
        <a:xfrm>
          <a:off x="981075" y="2076450"/>
          <a:ext cx="5715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57150</xdr:colOff>
      <xdr:row>23</xdr:row>
      <xdr:rowOff>9525</xdr:rowOff>
    </xdr:to>
    <xdr:sp macro="" textlink="">
      <xdr:nvSpPr>
        <xdr:cNvPr id="30" name="AutoShape 71" descr="Formula"/>
        <xdr:cNvSpPr>
          <a:spLocks noChangeAspect="1" noChangeArrowheads="1"/>
        </xdr:cNvSpPr>
      </xdr:nvSpPr>
      <xdr:spPr bwMode="auto">
        <a:xfrm>
          <a:off x="981075" y="4676775"/>
          <a:ext cx="5715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40083</xdr:colOff>
      <xdr:row>11</xdr:row>
      <xdr:rowOff>58361</xdr:rowOff>
    </xdr:from>
    <xdr:to>
      <xdr:col>3</xdr:col>
      <xdr:colOff>192464</xdr:colOff>
      <xdr:row>11</xdr:row>
      <xdr:rowOff>163123</xdr:rowOff>
    </xdr:to>
    <xdr:pic>
      <xdr:nvPicPr>
        <xdr:cNvPr id="31" name="Picture 30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1158" y="2334836"/>
          <a:ext cx="152381" cy="104762"/>
        </a:xfrm>
        <a:prstGeom prst="rect">
          <a:avLst/>
        </a:prstGeom>
      </xdr:spPr>
    </xdr:pic>
    <xdr:clientData/>
  </xdr:twoCellAnchor>
  <xdr:twoCellAnchor editAs="oneCell">
    <xdr:from>
      <xdr:col>3</xdr:col>
      <xdr:colOff>40083</xdr:colOff>
      <xdr:row>13</xdr:row>
      <xdr:rowOff>57640</xdr:rowOff>
    </xdr:from>
    <xdr:to>
      <xdr:col>3</xdr:col>
      <xdr:colOff>192464</xdr:colOff>
      <xdr:row>13</xdr:row>
      <xdr:rowOff>162402</xdr:rowOff>
    </xdr:to>
    <xdr:pic>
      <xdr:nvPicPr>
        <xdr:cNvPr id="32" name="Picture 31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1158" y="2734165"/>
          <a:ext cx="152381" cy="104762"/>
        </a:xfrm>
        <a:prstGeom prst="rect">
          <a:avLst/>
        </a:prstGeom>
      </xdr:spPr>
    </xdr:pic>
    <xdr:clientData/>
  </xdr:twoCellAnchor>
  <xdr:twoCellAnchor editAs="oneCell">
    <xdr:from>
      <xdr:col>3</xdr:col>
      <xdr:colOff>40083</xdr:colOff>
      <xdr:row>10</xdr:row>
      <xdr:rowOff>58721</xdr:rowOff>
    </xdr:from>
    <xdr:to>
      <xdr:col>3</xdr:col>
      <xdr:colOff>192464</xdr:colOff>
      <xdr:row>10</xdr:row>
      <xdr:rowOff>163483</xdr:rowOff>
    </xdr:to>
    <xdr:pic>
      <xdr:nvPicPr>
        <xdr:cNvPr id="33" name="Picture 32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1158" y="2135171"/>
          <a:ext cx="152381" cy="104762"/>
        </a:xfrm>
        <a:prstGeom prst="rect">
          <a:avLst/>
        </a:prstGeom>
      </xdr:spPr>
    </xdr:pic>
    <xdr:clientData/>
  </xdr:twoCellAnchor>
  <xdr:twoCellAnchor editAs="oneCell">
    <xdr:from>
      <xdr:col>3</xdr:col>
      <xdr:colOff>40083</xdr:colOff>
      <xdr:row>22</xdr:row>
      <xdr:rowOff>54398</xdr:rowOff>
    </xdr:from>
    <xdr:to>
      <xdr:col>3</xdr:col>
      <xdr:colOff>192464</xdr:colOff>
      <xdr:row>22</xdr:row>
      <xdr:rowOff>159160</xdr:rowOff>
    </xdr:to>
    <xdr:pic>
      <xdr:nvPicPr>
        <xdr:cNvPr id="34" name="Picture 33"/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1158" y="4531148"/>
          <a:ext cx="152381" cy="104762"/>
        </a:xfrm>
        <a:prstGeom prst="rect">
          <a:avLst/>
        </a:prstGeom>
      </xdr:spPr>
    </xdr:pic>
    <xdr:clientData/>
  </xdr:twoCellAnchor>
  <xdr:twoCellAnchor editAs="oneCell">
    <xdr:from>
      <xdr:col>3</xdr:col>
      <xdr:colOff>40083</xdr:colOff>
      <xdr:row>6</xdr:row>
      <xdr:rowOff>60163</xdr:rowOff>
    </xdr:from>
    <xdr:to>
      <xdr:col>3</xdr:col>
      <xdr:colOff>192464</xdr:colOff>
      <xdr:row>6</xdr:row>
      <xdr:rowOff>164925</xdr:rowOff>
    </xdr:to>
    <xdr:pic>
      <xdr:nvPicPr>
        <xdr:cNvPr id="35" name="Picture 34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021158" y="1336513"/>
          <a:ext cx="152381" cy="104762"/>
        </a:xfrm>
        <a:prstGeom prst="rect">
          <a:avLst/>
        </a:prstGeom>
      </xdr:spPr>
    </xdr:pic>
    <xdr:clientData/>
  </xdr:twoCellAnchor>
  <xdr:twoCellAnchor editAs="oneCell">
    <xdr:from>
      <xdr:col>3</xdr:col>
      <xdr:colOff>40083</xdr:colOff>
      <xdr:row>8</xdr:row>
      <xdr:rowOff>59442</xdr:rowOff>
    </xdr:from>
    <xdr:to>
      <xdr:col>3</xdr:col>
      <xdr:colOff>192464</xdr:colOff>
      <xdr:row>8</xdr:row>
      <xdr:rowOff>164204</xdr:rowOff>
    </xdr:to>
    <xdr:pic>
      <xdr:nvPicPr>
        <xdr:cNvPr id="36" name="Picture 35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1158" y="1735842"/>
          <a:ext cx="152381" cy="104762"/>
        </a:xfrm>
        <a:prstGeom prst="rect">
          <a:avLst/>
        </a:prstGeom>
      </xdr:spPr>
    </xdr:pic>
    <xdr:clientData/>
  </xdr:twoCellAnchor>
  <xdr:twoCellAnchor editAs="oneCell">
    <xdr:from>
      <xdr:col>3</xdr:col>
      <xdr:colOff>40083</xdr:colOff>
      <xdr:row>9</xdr:row>
      <xdr:rowOff>59082</xdr:rowOff>
    </xdr:from>
    <xdr:to>
      <xdr:col>3</xdr:col>
      <xdr:colOff>192464</xdr:colOff>
      <xdr:row>9</xdr:row>
      <xdr:rowOff>163844</xdr:rowOff>
    </xdr:to>
    <xdr:pic>
      <xdr:nvPicPr>
        <xdr:cNvPr id="37" name="Picture 36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021158" y="1935507"/>
          <a:ext cx="152381" cy="104762"/>
        </a:xfrm>
        <a:prstGeom prst="rect">
          <a:avLst/>
        </a:prstGeom>
      </xdr:spPr>
    </xdr:pic>
    <xdr:clientData/>
  </xdr:twoCellAnchor>
  <xdr:twoCellAnchor editAs="oneCell">
    <xdr:from>
      <xdr:col>3</xdr:col>
      <xdr:colOff>40083</xdr:colOff>
      <xdr:row>17</xdr:row>
      <xdr:rowOff>56199</xdr:rowOff>
    </xdr:from>
    <xdr:to>
      <xdr:col>3</xdr:col>
      <xdr:colOff>192464</xdr:colOff>
      <xdr:row>17</xdr:row>
      <xdr:rowOff>160961</xdr:rowOff>
    </xdr:to>
    <xdr:pic>
      <xdr:nvPicPr>
        <xdr:cNvPr id="38" name="Picture 37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021158" y="3532824"/>
          <a:ext cx="152381" cy="104762"/>
        </a:xfrm>
        <a:prstGeom prst="rect">
          <a:avLst/>
        </a:prstGeom>
      </xdr:spPr>
    </xdr:pic>
    <xdr:clientData/>
  </xdr:twoCellAnchor>
  <xdr:twoCellAnchor editAs="oneCell">
    <xdr:from>
      <xdr:col>3</xdr:col>
      <xdr:colOff>40083</xdr:colOff>
      <xdr:row>12</xdr:row>
      <xdr:rowOff>58001</xdr:rowOff>
    </xdr:from>
    <xdr:to>
      <xdr:col>3</xdr:col>
      <xdr:colOff>192464</xdr:colOff>
      <xdr:row>12</xdr:row>
      <xdr:rowOff>162763</xdr:rowOff>
    </xdr:to>
    <xdr:pic>
      <xdr:nvPicPr>
        <xdr:cNvPr id="39" name="Picture 38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1021158" y="2534501"/>
          <a:ext cx="152381" cy="104762"/>
        </a:xfrm>
        <a:prstGeom prst="rect">
          <a:avLst/>
        </a:prstGeom>
      </xdr:spPr>
    </xdr:pic>
    <xdr:clientData/>
  </xdr:twoCellAnchor>
  <xdr:twoCellAnchor editAs="oneCell">
    <xdr:from>
      <xdr:col>3</xdr:col>
      <xdr:colOff>40083</xdr:colOff>
      <xdr:row>15</xdr:row>
      <xdr:rowOff>56920</xdr:rowOff>
    </xdr:from>
    <xdr:to>
      <xdr:col>3</xdr:col>
      <xdr:colOff>192464</xdr:colOff>
      <xdr:row>15</xdr:row>
      <xdr:rowOff>161682</xdr:rowOff>
    </xdr:to>
    <xdr:pic>
      <xdr:nvPicPr>
        <xdr:cNvPr id="40" name="Picture 39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1021158" y="3133495"/>
          <a:ext cx="152381" cy="104762"/>
        </a:xfrm>
        <a:prstGeom prst="rect">
          <a:avLst/>
        </a:prstGeom>
      </xdr:spPr>
    </xdr:pic>
    <xdr:clientData/>
  </xdr:twoCellAnchor>
  <xdr:twoCellAnchor editAs="oneCell">
    <xdr:from>
      <xdr:col>3</xdr:col>
      <xdr:colOff>40083</xdr:colOff>
      <xdr:row>7</xdr:row>
      <xdr:rowOff>59802</xdr:rowOff>
    </xdr:from>
    <xdr:to>
      <xdr:col>3</xdr:col>
      <xdr:colOff>192464</xdr:colOff>
      <xdr:row>7</xdr:row>
      <xdr:rowOff>164564</xdr:rowOff>
    </xdr:to>
    <xdr:pic>
      <xdr:nvPicPr>
        <xdr:cNvPr id="41" name="Picture 40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1021158" y="1536177"/>
          <a:ext cx="152381" cy="104762"/>
        </a:xfrm>
        <a:prstGeom prst="rect">
          <a:avLst/>
        </a:prstGeom>
      </xdr:spPr>
    </xdr:pic>
    <xdr:clientData/>
  </xdr:twoCellAnchor>
  <xdr:twoCellAnchor editAs="oneCell">
    <xdr:from>
      <xdr:col>3</xdr:col>
      <xdr:colOff>40083</xdr:colOff>
      <xdr:row>16</xdr:row>
      <xdr:rowOff>56559</xdr:rowOff>
    </xdr:from>
    <xdr:to>
      <xdr:col>3</xdr:col>
      <xdr:colOff>192464</xdr:colOff>
      <xdr:row>16</xdr:row>
      <xdr:rowOff>161321</xdr:rowOff>
    </xdr:to>
    <xdr:pic>
      <xdr:nvPicPr>
        <xdr:cNvPr id="42" name="Picture 41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1021158" y="3333159"/>
          <a:ext cx="152381" cy="104762"/>
        </a:xfrm>
        <a:prstGeom prst="rect">
          <a:avLst/>
        </a:prstGeom>
      </xdr:spPr>
    </xdr:pic>
    <xdr:clientData/>
  </xdr:twoCellAnchor>
  <xdr:twoCellAnchor editAs="oneCell">
    <xdr:from>
      <xdr:col>3</xdr:col>
      <xdr:colOff>40083</xdr:colOff>
      <xdr:row>18</xdr:row>
      <xdr:rowOff>55839</xdr:rowOff>
    </xdr:from>
    <xdr:to>
      <xdr:col>3</xdr:col>
      <xdr:colOff>192464</xdr:colOff>
      <xdr:row>18</xdr:row>
      <xdr:rowOff>160601</xdr:rowOff>
    </xdr:to>
    <xdr:pic>
      <xdr:nvPicPr>
        <xdr:cNvPr id="43" name="Picture 42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1021158" y="3732489"/>
          <a:ext cx="152381" cy="104762"/>
        </a:xfrm>
        <a:prstGeom prst="rect">
          <a:avLst/>
        </a:prstGeom>
      </xdr:spPr>
    </xdr:pic>
    <xdr:clientData/>
  </xdr:twoCellAnchor>
  <xdr:twoCellAnchor editAs="oneCell">
    <xdr:from>
      <xdr:col>3</xdr:col>
      <xdr:colOff>40083</xdr:colOff>
      <xdr:row>19</xdr:row>
      <xdr:rowOff>55478</xdr:rowOff>
    </xdr:from>
    <xdr:to>
      <xdr:col>3</xdr:col>
      <xdr:colOff>192464</xdr:colOff>
      <xdr:row>19</xdr:row>
      <xdr:rowOff>160240</xdr:rowOff>
    </xdr:to>
    <xdr:pic>
      <xdr:nvPicPr>
        <xdr:cNvPr id="44" name="Picture 4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1158" y="3932153"/>
          <a:ext cx="152381" cy="104762"/>
        </a:xfrm>
        <a:prstGeom prst="rect">
          <a:avLst/>
        </a:prstGeom>
      </xdr:spPr>
    </xdr:pic>
    <xdr:clientData/>
  </xdr:twoCellAnchor>
  <xdr:twoCellAnchor editAs="oneCell">
    <xdr:from>
      <xdr:col>3</xdr:col>
      <xdr:colOff>40083</xdr:colOff>
      <xdr:row>21</xdr:row>
      <xdr:rowOff>54758</xdr:rowOff>
    </xdr:from>
    <xdr:to>
      <xdr:col>3</xdr:col>
      <xdr:colOff>192464</xdr:colOff>
      <xdr:row>21</xdr:row>
      <xdr:rowOff>159520</xdr:rowOff>
    </xdr:to>
    <xdr:pic>
      <xdr:nvPicPr>
        <xdr:cNvPr id="45" name="Picture 44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1021158" y="4331483"/>
          <a:ext cx="152381" cy="104762"/>
        </a:xfrm>
        <a:prstGeom prst="rect">
          <a:avLst/>
        </a:prstGeom>
      </xdr:spPr>
    </xdr:pic>
    <xdr:clientData/>
  </xdr:twoCellAnchor>
  <xdr:twoCellAnchor editAs="oneCell">
    <xdr:from>
      <xdr:col>3</xdr:col>
      <xdr:colOff>40083</xdr:colOff>
      <xdr:row>20</xdr:row>
      <xdr:rowOff>55118</xdr:rowOff>
    </xdr:from>
    <xdr:to>
      <xdr:col>3</xdr:col>
      <xdr:colOff>192464</xdr:colOff>
      <xdr:row>20</xdr:row>
      <xdr:rowOff>159880</xdr:rowOff>
    </xdr:to>
    <xdr:pic>
      <xdr:nvPicPr>
        <xdr:cNvPr id="46" name="Picture 45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1021158" y="4131818"/>
          <a:ext cx="152381" cy="104762"/>
        </a:xfrm>
        <a:prstGeom prst="rect">
          <a:avLst/>
        </a:prstGeom>
      </xdr:spPr>
    </xdr:pic>
    <xdr:clientData/>
  </xdr:twoCellAnchor>
  <xdr:twoCellAnchor editAs="oneCell">
    <xdr:from>
      <xdr:col>3</xdr:col>
      <xdr:colOff>40083</xdr:colOff>
      <xdr:row>23</xdr:row>
      <xdr:rowOff>54030</xdr:rowOff>
    </xdr:from>
    <xdr:to>
      <xdr:col>3</xdr:col>
      <xdr:colOff>192464</xdr:colOff>
      <xdr:row>23</xdr:row>
      <xdr:rowOff>158792</xdr:rowOff>
    </xdr:to>
    <xdr:pic>
      <xdr:nvPicPr>
        <xdr:cNvPr id="47" name="Picture 46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1158" y="4730805"/>
          <a:ext cx="152381" cy="104762"/>
        </a:xfrm>
        <a:prstGeom prst="rect">
          <a:avLst/>
        </a:prstGeom>
      </xdr:spPr>
    </xdr:pic>
    <xdr:clientData/>
  </xdr:twoCellAnchor>
  <xdr:twoCellAnchor editAs="oneCell">
    <xdr:from>
      <xdr:col>3</xdr:col>
      <xdr:colOff>40083</xdr:colOff>
      <xdr:row>14</xdr:row>
      <xdr:rowOff>57280</xdr:rowOff>
    </xdr:from>
    <xdr:to>
      <xdr:col>3</xdr:col>
      <xdr:colOff>192464</xdr:colOff>
      <xdr:row>14</xdr:row>
      <xdr:rowOff>162042</xdr:rowOff>
    </xdr:to>
    <xdr:pic>
      <xdr:nvPicPr>
        <xdr:cNvPr id="48" name="Picture 47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1021158" y="2933830"/>
          <a:ext cx="152381" cy="10476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10030</xdr:colOff>
      <xdr:row>1</xdr:row>
      <xdr:rowOff>20054</xdr:rowOff>
    </xdr:from>
    <xdr:to>
      <xdr:col>10</xdr:col>
      <xdr:colOff>120319</xdr:colOff>
      <xdr:row>3</xdr:row>
      <xdr:rowOff>157402</xdr:rowOff>
    </xdr:to>
    <xdr:pic>
      <xdr:nvPicPr>
        <xdr:cNvPr id="6" name="Picture 5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28741" y="100265"/>
          <a:ext cx="962526" cy="638664"/>
        </a:xfrm>
        <a:prstGeom prst="rect">
          <a:avLst/>
        </a:prstGeom>
        <a:effectLst>
          <a:softEdge rad="127000"/>
        </a:effectLst>
      </xdr:spPr>
    </xdr:pic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57150</xdr:colOff>
      <xdr:row>6</xdr:row>
      <xdr:rowOff>9525</xdr:rowOff>
    </xdr:to>
    <xdr:sp macro="" textlink="">
      <xdr:nvSpPr>
        <xdr:cNvPr id="305" name="AutoShape 55" descr="Formula"/>
        <xdr:cNvSpPr>
          <a:spLocks noChangeAspect="1" noChangeArrowheads="1"/>
        </xdr:cNvSpPr>
      </xdr:nvSpPr>
      <xdr:spPr bwMode="auto">
        <a:xfrm>
          <a:off x="981075" y="1276350"/>
          <a:ext cx="5715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57150</xdr:colOff>
      <xdr:row>7</xdr:row>
      <xdr:rowOff>9525</xdr:rowOff>
    </xdr:to>
    <xdr:sp macro="" textlink="">
      <xdr:nvSpPr>
        <xdr:cNvPr id="306" name="AutoShape 56" descr="Formula"/>
        <xdr:cNvSpPr>
          <a:spLocks noChangeAspect="1" noChangeArrowheads="1"/>
        </xdr:cNvSpPr>
      </xdr:nvSpPr>
      <xdr:spPr bwMode="auto">
        <a:xfrm>
          <a:off x="981075" y="1476375"/>
          <a:ext cx="5715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57150</xdr:colOff>
      <xdr:row>10</xdr:row>
      <xdr:rowOff>9525</xdr:rowOff>
    </xdr:to>
    <xdr:sp macro="" textlink="">
      <xdr:nvSpPr>
        <xdr:cNvPr id="307" name="AutoShape 60" descr="Formula"/>
        <xdr:cNvSpPr>
          <a:spLocks noChangeAspect="1" noChangeArrowheads="1"/>
        </xdr:cNvSpPr>
      </xdr:nvSpPr>
      <xdr:spPr bwMode="auto">
        <a:xfrm>
          <a:off x="981075" y="2076450"/>
          <a:ext cx="5715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57150</xdr:colOff>
      <xdr:row>23</xdr:row>
      <xdr:rowOff>9525</xdr:rowOff>
    </xdr:to>
    <xdr:sp macro="" textlink="">
      <xdr:nvSpPr>
        <xdr:cNvPr id="308" name="AutoShape 71" descr="Formula"/>
        <xdr:cNvSpPr>
          <a:spLocks noChangeAspect="1" noChangeArrowheads="1"/>
        </xdr:cNvSpPr>
      </xdr:nvSpPr>
      <xdr:spPr bwMode="auto">
        <a:xfrm>
          <a:off x="981075" y="4676775"/>
          <a:ext cx="5715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40083</xdr:colOff>
      <xdr:row>11</xdr:row>
      <xdr:rowOff>58361</xdr:rowOff>
    </xdr:from>
    <xdr:to>
      <xdr:col>3</xdr:col>
      <xdr:colOff>192464</xdr:colOff>
      <xdr:row>11</xdr:row>
      <xdr:rowOff>163123</xdr:rowOff>
    </xdr:to>
    <xdr:pic>
      <xdr:nvPicPr>
        <xdr:cNvPr id="309" name="Picture 308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1158" y="2334836"/>
          <a:ext cx="152381" cy="104762"/>
        </a:xfrm>
        <a:prstGeom prst="rect">
          <a:avLst/>
        </a:prstGeom>
      </xdr:spPr>
    </xdr:pic>
    <xdr:clientData/>
  </xdr:twoCellAnchor>
  <xdr:twoCellAnchor editAs="oneCell">
    <xdr:from>
      <xdr:col>3</xdr:col>
      <xdr:colOff>40083</xdr:colOff>
      <xdr:row>13</xdr:row>
      <xdr:rowOff>57640</xdr:rowOff>
    </xdr:from>
    <xdr:to>
      <xdr:col>3</xdr:col>
      <xdr:colOff>192464</xdr:colOff>
      <xdr:row>13</xdr:row>
      <xdr:rowOff>162402</xdr:rowOff>
    </xdr:to>
    <xdr:pic>
      <xdr:nvPicPr>
        <xdr:cNvPr id="310" name="Picture 309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1158" y="2734165"/>
          <a:ext cx="152381" cy="104762"/>
        </a:xfrm>
        <a:prstGeom prst="rect">
          <a:avLst/>
        </a:prstGeom>
      </xdr:spPr>
    </xdr:pic>
    <xdr:clientData/>
  </xdr:twoCellAnchor>
  <xdr:twoCellAnchor editAs="oneCell">
    <xdr:from>
      <xdr:col>3</xdr:col>
      <xdr:colOff>40083</xdr:colOff>
      <xdr:row>10</xdr:row>
      <xdr:rowOff>58721</xdr:rowOff>
    </xdr:from>
    <xdr:to>
      <xdr:col>3</xdr:col>
      <xdr:colOff>192464</xdr:colOff>
      <xdr:row>10</xdr:row>
      <xdr:rowOff>163483</xdr:rowOff>
    </xdr:to>
    <xdr:pic>
      <xdr:nvPicPr>
        <xdr:cNvPr id="311" name="Picture 310"/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1158" y="2135171"/>
          <a:ext cx="152381" cy="104762"/>
        </a:xfrm>
        <a:prstGeom prst="rect">
          <a:avLst/>
        </a:prstGeom>
      </xdr:spPr>
    </xdr:pic>
    <xdr:clientData/>
  </xdr:twoCellAnchor>
  <xdr:twoCellAnchor editAs="oneCell">
    <xdr:from>
      <xdr:col>3</xdr:col>
      <xdr:colOff>40083</xdr:colOff>
      <xdr:row>22</xdr:row>
      <xdr:rowOff>54398</xdr:rowOff>
    </xdr:from>
    <xdr:to>
      <xdr:col>3</xdr:col>
      <xdr:colOff>192464</xdr:colOff>
      <xdr:row>22</xdr:row>
      <xdr:rowOff>159160</xdr:rowOff>
    </xdr:to>
    <xdr:pic>
      <xdr:nvPicPr>
        <xdr:cNvPr id="312" name="Picture 311"/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1158" y="4531148"/>
          <a:ext cx="152381" cy="104762"/>
        </a:xfrm>
        <a:prstGeom prst="rect">
          <a:avLst/>
        </a:prstGeom>
      </xdr:spPr>
    </xdr:pic>
    <xdr:clientData/>
  </xdr:twoCellAnchor>
  <xdr:twoCellAnchor editAs="oneCell">
    <xdr:from>
      <xdr:col>3</xdr:col>
      <xdr:colOff>40083</xdr:colOff>
      <xdr:row>6</xdr:row>
      <xdr:rowOff>60163</xdr:rowOff>
    </xdr:from>
    <xdr:to>
      <xdr:col>3</xdr:col>
      <xdr:colOff>192464</xdr:colOff>
      <xdr:row>6</xdr:row>
      <xdr:rowOff>164925</xdr:rowOff>
    </xdr:to>
    <xdr:pic>
      <xdr:nvPicPr>
        <xdr:cNvPr id="313" name="Picture 312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021158" y="1336513"/>
          <a:ext cx="152381" cy="104762"/>
        </a:xfrm>
        <a:prstGeom prst="rect">
          <a:avLst/>
        </a:prstGeom>
      </xdr:spPr>
    </xdr:pic>
    <xdr:clientData/>
  </xdr:twoCellAnchor>
  <xdr:twoCellAnchor editAs="oneCell">
    <xdr:from>
      <xdr:col>3</xdr:col>
      <xdr:colOff>40083</xdr:colOff>
      <xdr:row>8</xdr:row>
      <xdr:rowOff>59442</xdr:rowOff>
    </xdr:from>
    <xdr:to>
      <xdr:col>3</xdr:col>
      <xdr:colOff>192464</xdr:colOff>
      <xdr:row>8</xdr:row>
      <xdr:rowOff>164204</xdr:rowOff>
    </xdr:to>
    <xdr:pic>
      <xdr:nvPicPr>
        <xdr:cNvPr id="314" name="Picture 313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1158" y="1735842"/>
          <a:ext cx="152381" cy="104762"/>
        </a:xfrm>
        <a:prstGeom prst="rect">
          <a:avLst/>
        </a:prstGeom>
      </xdr:spPr>
    </xdr:pic>
    <xdr:clientData/>
  </xdr:twoCellAnchor>
  <xdr:twoCellAnchor editAs="oneCell">
    <xdr:from>
      <xdr:col>3</xdr:col>
      <xdr:colOff>40083</xdr:colOff>
      <xdr:row>9</xdr:row>
      <xdr:rowOff>59082</xdr:rowOff>
    </xdr:from>
    <xdr:to>
      <xdr:col>3</xdr:col>
      <xdr:colOff>192464</xdr:colOff>
      <xdr:row>9</xdr:row>
      <xdr:rowOff>163844</xdr:rowOff>
    </xdr:to>
    <xdr:pic>
      <xdr:nvPicPr>
        <xdr:cNvPr id="315" name="Picture 314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021158" y="1935507"/>
          <a:ext cx="152381" cy="104762"/>
        </a:xfrm>
        <a:prstGeom prst="rect">
          <a:avLst/>
        </a:prstGeom>
      </xdr:spPr>
    </xdr:pic>
    <xdr:clientData/>
  </xdr:twoCellAnchor>
  <xdr:twoCellAnchor editAs="oneCell">
    <xdr:from>
      <xdr:col>3</xdr:col>
      <xdr:colOff>40083</xdr:colOff>
      <xdr:row>17</xdr:row>
      <xdr:rowOff>56199</xdr:rowOff>
    </xdr:from>
    <xdr:to>
      <xdr:col>3</xdr:col>
      <xdr:colOff>192464</xdr:colOff>
      <xdr:row>17</xdr:row>
      <xdr:rowOff>160961</xdr:rowOff>
    </xdr:to>
    <xdr:pic>
      <xdr:nvPicPr>
        <xdr:cNvPr id="316" name="Picture 315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1021158" y="3532824"/>
          <a:ext cx="152381" cy="104762"/>
        </a:xfrm>
        <a:prstGeom prst="rect">
          <a:avLst/>
        </a:prstGeom>
      </xdr:spPr>
    </xdr:pic>
    <xdr:clientData/>
  </xdr:twoCellAnchor>
  <xdr:twoCellAnchor editAs="oneCell">
    <xdr:from>
      <xdr:col>3</xdr:col>
      <xdr:colOff>40083</xdr:colOff>
      <xdr:row>12</xdr:row>
      <xdr:rowOff>58001</xdr:rowOff>
    </xdr:from>
    <xdr:to>
      <xdr:col>3</xdr:col>
      <xdr:colOff>192464</xdr:colOff>
      <xdr:row>12</xdr:row>
      <xdr:rowOff>162763</xdr:rowOff>
    </xdr:to>
    <xdr:pic>
      <xdr:nvPicPr>
        <xdr:cNvPr id="317" name="Picture 316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1021158" y="2534501"/>
          <a:ext cx="152381" cy="104762"/>
        </a:xfrm>
        <a:prstGeom prst="rect">
          <a:avLst/>
        </a:prstGeom>
      </xdr:spPr>
    </xdr:pic>
    <xdr:clientData/>
  </xdr:twoCellAnchor>
  <xdr:twoCellAnchor editAs="oneCell">
    <xdr:from>
      <xdr:col>3</xdr:col>
      <xdr:colOff>40083</xdr:colOff>
      <xdr:row>15</xdr:row>
      <xdr:rowOff>56920</xdr:rowOff>
    </xdr:from>
    <xdr:to>
      <xdr:col>3</xdr:col>
      <xdr:colOff>192464</xdr:colOff>
      <xdr:row>15</xdr:row>
      <xdr:rowOff>161682</xdr:rowOff>
    </xdr:to>
    <xdr:pic>
      <xdr:nvPicPr>
        <xdr:cNvPr id="318" name="Picture 317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1021158" y="3133495"/>
          <a:ext cx="152381" cy="104762"/>
        </a:xfrm>
        <a:prstGeom prst="rect">
          <a:avLst/>
        </a:prstGeom>
      </xdr:spPr>
    </xdr:pic>
    <xdr:clientData/>
  </xdr:twoCellAnchor>
  <xdr:twoCellAnchor editAs="oneCell">
    <xdr:from>
      <xdr:col>3</xdr:col>
      <xdr:colOff>40083</xdr:colOff>
      <xdr:row>7</xdr:row>
      <xdr:rowOff>59802</xdr:rowOff>
    </xdr:from>
    <xdr:to>
      <xdr:col>3</xdr:col>
      <xdr:colOff>192464</xdr:colOff>
      <xdr:row>7</xdr:row>
      <xdr:rowOff>164564</xdr:rowOff>
    </xdr:to>
    <xdr:pic>
      <xdr:nvPicPr>
        <xdr:cNvPr id="319" name="Picture 318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1021158" y="1536177"/>
          <a:ext cx="152381" cy="104762"/>
        </a:xfrm>
        <a:prstGeom prst="rect">
          <a:avLst/>
        </a:prstGeom>
      </xdr:spPr>
    </xdr:pic>
    <xdr:clientData/>
  </xdr:twoCellAnchor>
  <xdr:twoCellAnchor editAs="oneCell">
    <xdr:from>
      <xdr:col>3</xdr:col>
      <xdr:colOff>40083</xdr:colOff>
      <xdr:row>16</xdr:row>
      <xdr:rowOff>56559</xdr:rowOff>
    </xdr:from>
    <xdr:to>
      <xdr:col>3</xdr:col>
      <xdr:colOff>192464</xdr:colOff>
      <xdr:row>16</xdr:row>
      <xdr:rowOff>161321</xdr:rowOff>
    </xdr:to>
    <xdr:pic>
      <xdr:nvPicPr>
        <xdr:cNvPr id="320" name="Picture 319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1021158" y="3333159"/>
          <a:ext cx="152381" cy="104762"/>
        </a:xfrm>
        <a:prstGeom prst="rect">
          <a:avLst/>
        </a:prstGeom>
      </xdr:spPr>
    </xdr:pic>
    <xdr:clientData/>
  </xdr:twoCellAnchor>
  <xdr:twoCellAnchor editAs="oneCell">
    <xdr:from>
      <xdr:col>3</xdr:col>
      <xdr:colOff>40083</xdr:colOff>
      <xdr:row>18</xdr:row>
      <xdr:rowOff>55839</xdr:rowOff>
    </xdr:from>
    <xdr:to>
      <xdr:col>3</xdr:col>
      <xdr:colOff>192464</xdr:colOff>
      <xdr:row>18</xdr:row>
      <xdr:rowOff>160601</xdr:rowOff>
    </xdr:to>
    <xdr:pic>
      <xdr:nvPicPr>
        <xdr:cNvPr id="321" name="Picture 320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1021158" y="3732489"/>
          <a:ext cx="152381" cy="104762"/>
        </a:xfrm>
        <a:prstGeom prst="rect">
          <a:avLst/>
        </a:prstGeom>
      </xdr:spPr>
    </xdr:pic>
    <xdr:clientData/>
  </xdr:twoCellAnchor>
  <xdr:twoCellAnchor editAs="oneCell">
    <xdr:from>
      <xdr:col>3</xdr:col>
      <xdr:colOff>40083</xdr:colOff>
      <xdr:row>19</xdr:row>
      <xdr:rowOff>55478</xdr:rowOff>
    </xdr:from>
    <xdr:to>
      <xdr:col>3</xdr:col>
      <xdr:colOff>192464</xdr:colOff>
      <xdr:row>19</xdr:row>
      <xdr:rowOff>160240</xdr:rowOff>
    </xdr:to>
    <xdr:pic>
      <xdr:nvPicPr>
        <xdr:cNvPr id="322" name="Picture 321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1158" y="3932153"/>
          <a:ext cx="152381" cy="104762"/>
        </a:xfrm>
        <a:prstGeom prst="rect">
          <a:avLst/>
        </a:prstGeom>
      </xdr:spPr>
    </xdr:pic>
    <xdr:clientData/>
  </xdr:twoCellAnchor>
  <xdr:twoCellAnchor editAs="oneCell">
    <xdr:from>
      <xdr:col>3</xdr:col>
      <xdr:colOff>40083</xdr:colOff>
      <xdr:row>21</xdr:row>
      <xdr:rowOff>54758</xdr:rowOff>
    </xdr:from>
    <xdr:to>
      <xdr:col>3</xdr:col>
      <xdr:colOff>192464</xdr:colOff>
      <xdr:row>21</xdr:row>
      <xdr:rowOff>159520</xdr:rowOff>
    </xdr:to>
    <xdr:pic>
      <xdr:nvPicPr>
        <xdr:cNvPr id="323" name="Picture 322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1021158" y="4331483"/>
          <a:ext cx="152381" cy="104762"/>
        </a:xfrm>
        <a:prstGeom prst="rect">
          <a:avLst/>
        </a:prstGeom>
      </xdr:spPr>
    </xdr:pic>
    <xdr:clientData/>
  </xdr:twoCellAnchor>
  <xdr:twoCellAnchor editAs="oneCell">
    <xdr:from>
      <xdr:col>3</xdr:col>
      <xdr:colOff>40083</xdr:colOff>
      <xdr:row>20</xdr:row>
      <xdr:rowOff>55118</xdr:rowOff>
    </xdr:from>
    <xdr:to>
      <xdr:col>3</xdr:col>
      <xdr:colOff>192464</xdr:colOff>
      <xdr:row>20</xdr:row>
      <xdr:rowOff>159880</xdr:rowOff>
    </xdr:to>
    <xdr:pic>
      <xdr:nvPicPr>
        <xdr:cNvPr id="324" name="Picture 323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1021158" y="4131818"/>
          <a:ext cx="152381" cy="104762"/>
        </a:xfrm>
        <a:prstGeom prst="rect">
          <a:avLst/>
        </a:prstGeom>
      </xdr:spPr>
    </xdr:pic>
    <xdr:clientData/>
  </xdr:twoCellAnchor>
  <xdr:twoCellAnchor editAs="oneCell">
    <xdr:from>
      <xdr:col>3</xdr:col>
      <xdr:colOff>40083</xdr:colOff>
      <xdr:row>23</xdr:row>
      <xdr:rowOff>54030</xdr:rowOff>
    </xdr:from>
    <xdr:to>
      <xdr:col>3</xdr:col>
      <xdr:colOff>192464</xdr:colOff>
      <xdr:row>23</xdr:row>
      <xdr:rowOff>158792</xdr:rowOff>
    </xdr:to>
    <xdr:pic>
      <xdr:nvPicPr>
        <xdr:cNvPr id="325" name="Picture 324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1158" y="4730805"/>
          <a:ext cx="152381" cy="104762"/>
        </a:xfrm>
        <a:prstGeom prst="rect">
          <a:avLst/>
        </a:prstGeom>
      </xdr:spPr>
    </xdr:pic>
    <xdr:clientData/>
  </xdr:twoCellAnchor>
  <xdr:twoCellAnchor editAs="oneCell">
    <xdr:from>
      <xdr:col>3</xdr:col>
      <xdr:colOff>40083</xdr:colOff>
      <xdr:row>14</xdr:row>
      <xdr:rowOff>57280</xdr:rowOff>
    </xdr:from>
    <xdr:to>
      <xdr:col>3</xdr:col>
      <xdr:colOff>192464</xdr:colOff>
      <xdr:row>14</xdr:row>
      <xdr:rowOff>162042</xdr:rowOff>
    </xdr:to>
    <xdr:pic>
      <xdr:nvPicPr>
        <xdr:cNvPr id="326" name="Picture 325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1021158" y="2933830"/>
          <a:ext cx="152381" cy="10476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150391</xdr:colOff>
      <xdr:row>18</xdr:row>
      <xdr:rowOff>47121</xdr:rowOff>
    </xdr:from>
    <xdr:to>
      <xdr:col>8</xdr:col>
      <xdr:colOff>302772</xdr:colOff>
      <xdr:row>18</xdr:row>
      <xdr:rowOff>151883</xdr:rowOff>
    </xdr:to>
    <xdr:pic>
      <xdr:nvPicPr>
        <xdr:cNvPr id="54" name="Picture 5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233733" y="3736805"/>
          <a:ext cx="152381" cy="104762"/>
        </a:xfrm>
        <a:prstGeom prst="rect">
          <a:avLst/>
        </a:prstGeom>
      </xdr:spPr>
    </xdr:pic>
    <xdr:clientData/>
  </xdr:twoCellAnchor>
  <xdr:twoCellAnchor editAs="oneCell">
    <xdr:from>
      <xdr:col>8</xdr:col>
      <xdr:colOff>150391</xdr:colOff>
      <xdr:row>12</xdr:row>
      <xdr:rowOff>42133</xdr:rowOff>
    </xdr:from>
    <xdr:to>
      <xdr:col>8</xdr:col>
      <xdr:colOff>302772</xdr:colOff>
      <xdr:row>12</xdr:row>
      <xdr:rowOff>146895</xdr:rowOff>
    </xdr:to>
    <xdr:pic>
      <xdr:nvPicPr>
        <xdr:cNvPr id="55" name="Picture 5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233733" y="2528659"/>
          <a:ext cx="152381" cy="104762"/>
        </a:xfrm>
        <a:prstGeom prst="rect">
          <a:avLst/>
        </a:prstGeom>
      </xdr:spPr>
    </xdr:pic>
    <xdr:clientData/>
  </xdr:twoCellAnchor>
  <xdr:twoCellAnchor editAs="oneCell">
    <xdr:from>
      <xdr:col>8</xdr:col>
      <xdr:colOff>150391</xdr:colOff>
      <xdr:row>8</xdr:row>
      <xdr:rowOff>42118</xdr:rowOff>
    </xdr:from>
    <xdr:to>
      <xdr:col>8</xdr:col>
      <xdr:colOff>302772</xdr:colOff>
      <xdr:row>8</xdr:row>
      <xdr:rowOff>146880</xdr:rowOff>
    </xdr:to>
    <xdr:pic>
      <xdr:nvPicPr>
        <xdr:cNvPr id="57" name="Picture 56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33733" y="1726539"/>
          <a:ext cx="152381" cy="104762"/>
        </a:xfrm>
        <a:prstGeom prst="rect">
          <a:avLst/>
        </a:prstGeom>
      </xdr:spPr>
    </xdr:pic>
    <xdr:clientData/>
  </xdr:twoCellAnchor>
  <xdr:twoCellAnchor editAs="oneCell">
    <xdr:from>
      <xdr:col>8</xdr:col>
      <xdr:colOff>150391</xdr:colOff>
      <xdr:row>19</xdr:row>
      <xdr:rowOff>47124</xdr:rowOff>
    </xdr:from>
    <xdr:to>
      <xdr:col>8</xdr:col>
      <xdr:colOff>302772</xdr:colOff>
      <xdr:row>19</xdr:row>
      <xdr:rowOff>151886</xdr:rowOff>
    </xdr:to>
    <xdr:pic>
      <xdr:nvPicPr>
        <xdr:cNvPr id="58" name="Picture 57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33733" y="3937335"/>
          <a:ext cx="152381" cy="104762"/>
        </a:xfrm>
        <a:prstGeom prst="rect">
          <a:avLst/>
        </a:prstGeom>
      </xdr:spPr>
    </xdr:pic>
    <xdr:clientData/>
  </xdr:twoCellAnchor>
  <xdr:twoCellAnchor editAs="oneCell">
    <xdr:from>
      <xdr:col>8</xdr:col>
      <xdr:colOff>150391</xdr:colOff>
      <xdr:row>11</xdr:row>
      <xdr:rowOff>42129</xdr:rowOff>
    </xdr:from>
    <xdr:to>
      <xdr:col>8</xdr:col>
      <xdr:colOff>302772</xdr:colOff>
      <xdr:row>11</xdr:row>
      <xdr:rowOff>146891</xdr:rowOff>
    </xdr:to>
    <xdr:pic>
      <xdr:nvPicPr>
        <xdr:cNvPr id="59" name="Picture 58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33733" y="2328129"/>
          <a:ext cx="152381" cy="104762"/>
        </a:xfrm>
        <a:prstGeom prst="rect">
          <a:avLst/>
        </a:prstGeom>
      </xdr:spPr>
    </xdr:pic>
    <xdr:clientData/>
  </xdr:twoCellAnchor>
  <xdr:twoCellAnchor editAs="oneCell">
    <xdr:from>
      <xdr:col>8</xdr:col>
      <xdr:colOff>150391</xdr:colOff>
      <xdr:row>7</xdr:row>
      <xdr:rowOff>42114</xdr:rowOff>
    </xdr:from>
    <xdr:to>
      <xdr:col>8</xdr:col>
      <xdr:colOff>302772</xdr:colOff>
      <xdr:row>7</xdr:row>
      <xdr:rowOff>146876</xdr:rowOff>
    </xdr:to>
    <xdr:pic>
      <xdr:nvPicPr>
        <xdr:cNvPr id="60" name="Picture 59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33733" y="1526009"/>
          <a:ext cx="152381" cy="104762"/>
        </a:xfrm>
        <a:prstGeom prst="rect">
          <a:avLst/>
        </a:prstGeom>
      </xdr:spPr>
    </xdr:pic>
    <xdr:clientData/>
  </xdr:twoCellAnchor>
  <xdr:twoCellAnchor editAs="oneCell">
    <xdr:from>
      <xdr:col>8</xdr:col>
      <xdr:colOff>150391</xdr:colOff>
      <xdr:row>27</xdr:row>
      <xdr:rowOff>52120</xdr:rowOff>
    </xdr:from>
    <xdr:to>
      <xdr:col>8</xdr:col>
      <xdr:colOff>302772</xdr:colOff>
      <xdr:row>27</xdr:row>
      <xdr:rowOff>156882</xdr:rowOff>
    </xdr:to>
    <xdr:pic>
      <xdr:nvPicPr>
        <xdr:cNvPr id="61" name="Picture 60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33733" y="5546541"/>
          <a:ext cx="152381" cy="104762"/>
        </a:xfrm>
        <a:prstGeom prst="rect">
          <a:avLst/>
        </a:prstGeom>
      </xdr:spPr>
    </xdr:pic>
    <xdr:clientData/>
  </xdr:twoCellAnchor>
  <xdr:twoCellAnchor editAs="oneCell">
    <xdr:from>
      <xdr:col>8</xdr:col>
      <xdr:colOff>150391</xdr:colOff>
      <xdr:row>13</xdr:row>
      <xdr:rowOff>42136</xdr:rowOff>
    </xdr:from>
    <xdr:to>
      <xdr:col>8</xdr:col>
      <xdr:colOff>302772</xdr:colOff>
      <xdr:row>13</xdr:row>
      <xdr:rowOff>146898</xdr:rowOff>
    </xdr:to>
    <xdr:pic>
      <xdr:nvPicPr>
        <xdr:cNvPr id="62" name="Picture 61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33733" y="2729189"/>
          <a:ext cx="152381" cy="104762"/>
        </a:xfrm>
        <a:prstGeom prst="rect">
          <a:avLst/>
        </a:prstGeom>
      </xdr:spPr>
    </xdr:pic>
    <xdr:clientData/>
  </xdr:twoCellAnchor>
  <xdr:twoCellAnchor editAs="oneCell">
    <xdr:from>
      <xdr:col>8</xdr:col>
      <xdr:colOff>150391</xdr:colOff>
      <xdr:row>26</xdr:row>
      <xdr:rowOff>52116</xdr:rowOff>
    </xdr:from>
    <xdr:to>
      <xdr:col>8</xdr:col>
      <xdr:colOff>302772</xdr:colOff>
      <xdr:row>26</xdr:row>
      <xdr:rowOff>156878</xdr:rowOff>
    </xdr:to>
    <xdr:pic>
      <xdr:nvPicPr>
        <xdr:cNvPr id="63" name="Picture 62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33733" y="5346011"/>
          <a:ext cx="152381" cy="104762"/>
        </a:xfrm>
        <a:prstGeom prst="rect">
          <a:avLst/>
        </a:prstGeom>
      </xdr:spPr>
    </xdr:pic>
    <xdr:clientData/>
  </xdr:twoCellAnchor>
  <xdr:twoCellAnchor editAs="oneCell">
    <xdr:from>
      <xdr:col>8</xdr:col>
      <xdr:colOff>150391</xdr:colOff>
      <xdr:row>23</xdr:row>
      <xdr:rowOff>52105</xdr:rowOff>
    </xdr:from>
    <xdr:to>
      <xdr:col>8</xdr:col>
      <xdr:colOff>302772</xdr:colOff>
      <xdr:row>23</xdr:row>
      <xdr:rowOff>156867</xdr:rowOff>
    </xdr:to>
    <xdr:pic>
      <xdr:nvPicPr>
        <xdr:cNvPr id="64" name="Picture 63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33733" y="4744421"/>
          <a:ext cx="152381" cy="104762"/>
        </a:xfrm>
        <a:prstGeom prst="rect">
          <a:avLst/>
        </a:prstGeom>
      </xdr:spPr>
    </xdr:pic>
    <xdr:clientData/>
  </xdr:twoCellAnchor>
  <xdr:twoCellAnchor editAs="oneCell">
    <xdr:from>
      <xdr:col>8</xdr:col>
      <xdr:colOff>150391</xdr:colOff>
      <xdr:row>24</xdr:row>
      <xdr:rowOff>52109</xdr:rowOff>
    </xdr:from>
    <xdr:to>
      <xdr:col>8</xdr:col>
      <xdr:colOff>302772</xdr:colOff>
      <xdr:row>24</xdr:row>
      <xdr:rowOff>156871</xdr:rowOff>
    </xdr:to>
    <xdr:pic>
      <xdr:nvPicPr>
        <xdr:cNvPr id="65" name="Picture 6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233733" y="4944951"/>
          <a:ext cx="152381" cy="104762"/>
        </a:xfrm>
        <a:prstGeom prst="rect">
          <a:avLst/>
        </a:prstGeom>
      </xdr:spPr>
    </xdr:pic>
    <xdr:clientData/>
  </xdr:twoCellAnchor>
  <xdr:twoCellAnchor editAs="oneCell">
    <xdr:from>
      <xdr:col>8</xdr:col>
      <xdr:colOff>150391</xdr:colOff>
      <xdr:row>14</xdr:row>
      <xdr:rowOff>42140</xdr:rowOff>
    </xdr:from>
    <xdr:to>
      <xdr:col>8</xdr:col>
      <xdr:colOff>302772</xdr:colOff>
      <xdr:row>14</xdr:row>
      <xdr:rowOff>146902</xdr:rowOff>
    </xdr:to>
    <xdr:pic>
      <xdr:nvPicPr>
        <xdr:cNvPr id="67" name="Picture 66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233733" y="2929719"/>
          <a:ext cx="152381" cy="104762"/>
        </a:xfrm>
        <a:prstGeom prst="rect">
          <a:avLst/>
        </a:prstGeom>
      </xdr:spPr>
    </xdr:pic>
    <xdr:clientData/>
  </xdr:twoCellAnchor>
  <xdr:twoCellAnchor editAs="oneCell">
    <xdr:from>
      <xdr:col>8</xdr:col>
      <xdr:colOff>150391</xdr:colOff>
      <xdr:row>10</xdr:row>
      <xdr:rowOff>42125</xdr:rowOff>
    </xdr:from>
    <xdr:to>
      <xdr:col>8</xdr:col>
      <xdr:colOff>302772</xdr:colOff>
      <xdr:row>10</xdr:row>
      <xdr:rowOff>146887</xdr:rowOff>
    </xdr:to>
    <xdr:pic>
      <xdr:nvPicPr>
        <xdr:cNvPr id="68" name="Picture 67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233733" y="2127599"/>
          <a:ext cx="152381" cy="104762"/>
        </a:xfrm>
        <a:prstGeom prst="rect">
          <a:avLst/>
        </a:prstGeom>
      </xdr:spPr>
    </xdr:pic>
    <xdr:clientData/>
  </xdr:twoCellAnchor>
  <xdr:twoCellAnchor editAs="oneCell">
    <xdr:from>
      <xdr:col>8</xdr:col>
      <xdr:colOff>150391</xdr:colOff>
      <xdr:row>22</xdr:row>
      <xdr:rowOff>52102</xdr:rowOff>
    </xdr:from>
    <xdr:to>
      <xdr:col>8</xdr:col>
      <xdr:colOff>302772</xdr:colOff>
      <xdr:row>22</xdr:row>
      <xdr:rowOff>156864</xdr:rowOff>
    </xdr:to>
    <xdr:pic>
      <xdr:nvPicPr>
        <xdr:cNvPr id="69" name="Picture 68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5233733" y="4543891"/>
          <a:ext cx="152381" cy="104762"/>
        </a:xfrm>
        <a:prstGeom prst="rect">
          <a:avLst/>
        </a:prstGeom>
      </xdr:spPr>
    </xdr:pic>
    <xdr:clientData/>
  </xdr:twoCellAnchor>
  <xdr:twoCellAnchor editAs="oneCell">
    <xdr:from>
      <xdr:col>8</xdr:col>
      <xdr:colOff>150391</xdr:colOff>
      <xdr:row>17</xdr:row>
      <xdr:rowOff>47117</xdr:rowOff>
    </xdr:from>
    <xdr:to>
      <xdr:col>8</xdr:col>
      <xdr:colOff>302772</xdr:colOff>
      <xdr:row>17</xdr:row>
      <xdr:rowOff>151879</xdr:rowOff>
    </xdr:to>
    <xdr:pic>
      <xdr:nvPicPr>
        <xdr:cNvPr id="70" name="Picture 69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5233733" y="3536275"/>
          <a:ext cx="152381" cy="104762"/>
        </a:xfrm>
        <a:prstGeom prst="rect">
          <a:avLst/>
        </a:prstGeom>
      </xdr:spPr>
    </xdr:pic>
    <xdr:clientData/>
  </xdr:twoCellAnchor>
  <xdr:twoCellAnchor editAs="oneCell">
    <xdr:from>
      <xdr:col>8</xdr:col>
      <xdr:colOff>150391</xdr:colOff>
      <xdr:row>25</xdr:row>
      <xdr:rowOff>52113</xdr:rowOff>
    </xdr:from>
    <xdr:to>
      <xdr:col>8</xdr:col>
      <xdr:colOff>302772</xdr:colOff>
      <xdr:row>25</xdr:row>
      <xdr:rowOff>156875</xdr:rowOff>
    </xdr:to>
    <xdr:pic>
      <xdr:nvPicPr>
        <xdr:cNvPr id="43" name="Picture 42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33733" y="5145481"/>
          <a:ext cx="152381" cy="104762"/>
        </a:xfrm>
        <a:prstGeom prst="rect">
          <a:avLst/>
        </a:prstGeom>
      </xdr:spPr>
    </xdr:pic>
    <xdr:clientData/>
  </xdr:twoCellAnchor>
  <xdr:twoCellAnchor editAs="oneCell">
    <xdr:from>
      <xdr:col>8</xdr:col>
      <xdr:colOff>150391</xdr:colOff>
      <xdr:row>28</xdr:row>
      <xdr:rowOff>52124</xdr:rowOff>
    </xdr:from>
    <xdr:to>
      <xdr:col>8</xdr:col>
      <xdr:colOff>302772</xdr:colOff>
      <xdr:row>28</xdr:row>
      <xdr:rowOff>156886</xdr:rowOff>
    </xdr:to>
    <xdr:pic>
      <xdr:nvPicPr>
        <xdr:cNvPr id="44" name="Picture 43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33733" y="5747071"/>
          <a:ext cx="152381" cy="104762"/>
        </a:xfrm>
        <a:prstGeom prst="rect">
          <a:avLst/>
        </a:prstGeom>
      </xdr:spPr>
    </xdr:pic>
    <xdr:clientData/>
  </xdr:twoCellAnchor>
  <xdr:twoCellAnchor editAs="oneCell">
    <xdr:from>
      <xdr:col>8</xdr:col>
      <xdr:colOff>150391</xdr:colOff>
      <xdr:row>29</xdr:row>
      <xdr:rowOff>52135</xdr:rowOff>
    </xdr:from>
    <xdr:to>
      <xdr:col>8</xdr:col>
      <xdr:colOff>302772</xdr:colOff>
      <xdr:row>29</xdr:row>
      <xdr:rowOff>156897</xdr:rowOff>
    </xdr:to>
    <xdr:pic>
      <xdr:nvPicPr>
        <xdr:cNvPr id="45" name="Picture 44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33733" y="5947609"/>
          <a:ext cx="152381" cy="104762"/>
        </a:xfrm>
        <a:prstGeom prst="rect">
          <a:avLst/>
        </a:prstGeom>
      </xdr:spPr>
    </xdr:pic>
    <xdr:clientData/>
  </xdr:twoCellAnchor>
  <xdr:twoCellAnchor editAs="oneCell">
    <xdr:from>
      <xdr:col>8</xdr:col>
      <xdr:colOff>150391</xdr:colOff>
      <xdr:row>21</xdr:row>
      <xdr:rowOff>52098</xdr:rowOff>
    </xdr:from>
    <xdr:to>
      <xdr:col>8</xdr:col>
      <xdr:colOff>302772</xdr:colOff>
      <xdr:row>21</xdr:row>
      <xdr:rowOff>156860</xdr:rowOff>
    </xdr:to>
    <xdr:pic>
      <xdr:nvPicPr>
        <xdr:cNvPr id="46" name="Picture 45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5233733" y="4343361"/>
          <a:ext cx="152381" cy="104762"/>
        </a:xfrm>
        <a:prstGeom prst="rect">
          <a:avLst/>
        </a:prstGeom>
      </xdr:spPr>
    </xdr:pic>
    <xdr:clientData/>
  </xdr:twoCellAnchor>
  <xdr:twoCellAnchor editAs="oneCell">
    <xdr:from>
      <xdr:col>8</xdr:col>
      <xdr:colOff>150391</xdr:colOff>
      <xdr:row>15</xdr:row>
      <xdr:rowOff>42144</xdr:rowOff>
    </xdr:from>
    <xdr:to>
      <xdr:col>8</xdr:col>
      <xdr:colOff>305839</xdr:colOff>
      <xdr:row>15</xdr:row>
      <xdr:rowOff>151872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5233733" y="3130249"/>
          <a:ext cx="155448" cy="109728"/>
        </a:xfrm>
        <a:prstGeom prst="rect">
          <a:avLst/>
        </a:prstGeom>
      </xdr:spPr>
    </xdr:pic>
    <xdr:clientData/>
  </xdr:twoCellAnchor>
  <xdr:twoCellAnchor editAs="oneCell">
    <xdr:from>
      <xdr:col>8</xdr:col>
      <xdr:colOff>150391</xdr:colOff>
      <xdr:row>20</xdr:row>
      <xdr:rowOff>47128</xdr:rowOff>
    </xdr:from>
    <xdr:to>
      <xdr:col>8</xdr:col>
      <xdr:colOff>305839</xdr:colOff>
      <xdr:row>20</xdr:row>
      <xdr:rowOff>156856</xdr:rowOff>
    </xdr:to>
    <xdr:pic>
      <xdr:nvPicPr>
        <xdr:cNvPr id="3" name="Picture 2"/>
        <xdr:cNvPicPr>
          <a:picLocks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5233733" y="4137865"/>
          <a:ext cx="155448" cy="109728"/>
        </a:xfrm>
        <a:prstGeom prst="rect">
          <a:avLst/>
        </a:prstGeom>
      </xdr:spPr>
    </xdr:pic>
    <xdr:clientData/>
  </xdr:twoCellAnchor>
  <xdr:twoCellAnchor editAs="oneCell">
    <xdr:from>
      <xdr:col>8</xdr:col>
      <xdr:colOff>150391</xdr:colOff>
      <xdr:row>9</xdr:row>
      <xdr:rowOff>42122</xdr:rowOff>
    </xdr:from>
    <xdr:to>
      <xdr:col>8</xdr:col>
      <xdr:colOff>302772</xdr:colOff>
      <xdr:row>9</xdr:row>
      <xdr:rowOff>146884</xdr:rowOff>
    </xdr:to>
    <xdr:pic>
      <xdr:nvPicPr>
        <xdr:cNvPr id="90" name="Picture 89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233733" y="1927069"/>
          <a:ext cx="152381" cy="104762"/>
        </a:xfrm>
        <a:prstGeom prst="rect">
          <a:avLst/>
        </a:prstGeom>
      </xdr:spPr>
    </xdr:pic>
    <xdr:clientData/>
  </xdr:twoCellAnchor>
  <xdr:twoCellAnchor editAs="oneCell">
    <xdr:from>
      <xdr:col>8</xdr:col>
      <xdr:colOff>150391</xdr:colOff>
      <xdr:row>16</xdr:row>
      <xdr:rowOff>47113</xdr:rowOff>
    </xdr:from>
    <xdr:to>
      <xdr:col>8</xdr:col>
      <xdr:colOff>302772</xdr:colOff>
      <xdr:row>16</xdr:row>
      <xdr:rowOff>151875</xdr:rowOff>
    </xdr:to>
    <xdr:pic>
      <xdr:nvPicPr>
        <xdr:cNvPr id="91" name="Picture 90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5233733" y="3335745"/>
          <a:ext cx="152381" cy="104762"/>
        </a:xfrm>
        <a:prstGeom prst="rect">
          <a:avLst/>
        </a:prstGeom>
      </xdr:spPr>
    </xdr:pic>
    <xdr:clientData/>
  </xdr:twoCellAnchor>
  <xdr:twoCellAnchor editAs="oneCell">
    <xdr:from>
      <xdr:col>8</xdr:col>
      <xdr:colOff>150391</xdr:colOff>
      <xdr:row>6</xdr:row>
      <xdr:rowOff>42111</xdr:rowOff>
    </xdr:from>
    <xdr:to>
      <xdr:col>8</xdr:col>
      <xdr:colOff>302772</xdr:colOff>
      <xdr:row>6</xdr:row>
      <xdr:rowOff>146873</xdr:rowOff>
    </xdr:to>
    <xdr:pic>
      <xdr:nvPicPr>
        <xdr:cNvPr id="92" name="Picture 91"/>
        <xdr:cNvPicPr>
          <a:picLocks noChangeAspect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33733" y="1325479"/>
          <a:ext cx="152381" cy="104762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57150</xdr:colOff>
      <xdr:row>6</xdr:row>
      <xdr:rowOff>9525</xdr:rowOff>
    </xdr:to>
    <xdr:sp macro="" textlink="">
      <xdr:nvSpPr>
        <xdr:cNvPr id="101" name="AutoShape 55" descr="Formula"/>
        <xdr:cNvSpPr>
          <a:spLocks noChangeAspect="1" noChangeArrowheads="1"/>
        </xdr:cNvSpPr>
      </xdr:nvSpPr>
      <xdr:spPr bwMode="auto">
        <a:xfrm>
          <a:off x="981075" y="1276350"/>
          <a:ext cx="5715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57150</xdr:colOff>
      <xdr:row>7</xdr:row>
      <xdr:rowOff>9525</xdr:rowOff>
    </xdr:to>
    <xdr:sp macro="" textlink="">
      <xdr:nvSpPr>
        <xdr:cNvPr id="102" name="AutoShape 56" descr="Formula"/>
        <xdr:cNvSpPr>
          <a:spLocks noChangeAspect="1" noChangeArrowheads="1"/>
        </xdr:cNvSpPr>
      </xdr:nvSpPr>
      <xdr:spPr bwMode="auto">
        <a:xfrm>
          <a:off x="981075" y="1476375"/>
          <a:ext cx="5715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57150</xdr:colOff>
      <xdr:row>10</xdr:row>
      <xdr:rowOff>9525</xdr:rowOff>
    </xdr:to>
    <xdr:sp macro="" textlink="">
      <xdr:nvSpPr>
        <xdr:cNvPr id="103" name="AutoShape 60" descr="Formula"/>
        <xdr:cNvSpPr>
          <a:spLocks noChangeAspect="1" noChangeArrowheads="1"/>
        </xdr:cNvSpPr>
      </xdr:nvSpPr>
      <xdr:spPr bwMode="auto">
        <a:xfrm>
          <a:off x="981075" y="2076450"/>
          <a:ext cx="5715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57150</xdr:colOff>
      <xdr:row>23</xdr:row>
      <xdr:rowOff>9525</xdr:rowOff>
    </xdr:to>
    <xdr:sp macro="" textlink="">
      <xdr:nvSpPr>
        <xdr:cNvPr id="104" name="AutoShape 71" descr="Formula"/>
        <xdr:cNvSpPr>
          <a:spLocks noChangeAspect="1" noChangeArrowheads="1"/>
        </xdr:cNvSpPr>
      </xdr:nvSpPr>
      <xdr:spPr bwMode="auto">
        <a:xfrm>
          <a:off x="981075" y="4676775"/>
          <a:ext cx="5715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40083</xdr:colOff>
      <xdr:row>11</xdr:row>
      <xdr:rowOff>58361</xdr:rowOff>
    </xdr:from>
    <xdr:to>
      <xdr:col>3</xdr:col>
      <xdr:colOff>192464</xdr:colOff>
      <xdr:row>11</xdr:row>
      <xdr:rowOff>163123</xdr:rowOff>
    </xdr:to>
    <xdr:pic>
      <xdr:nvPicPr>
        <xdr:cNvPr id="105" name="Picture 104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1158" y="2334836"/>
          <a:ext cx="152381" cy="104762"/>
        </a:xfrm>
        <a:prstGeom prst="rect">
          <a:avLst/>
        </a:prstGeom>
      </xdr:spPr>
    </xdr:pic>
    <xdr:clientData/>
  </xdr:twoCellAnchor>
  <xdr:twoCellAnchor editAs="oneCell">
    <xdr:from>
      <xdr:col>3</xdr:col>
      <xdr:colOff>40083</xdr:colOff>
      <xdr:row>13</xdr:row>
      <xdr:rowOff>57640</xdr:rowOff>
    </xdr:from>
    <xdr:to>
      <xdr:col>3</xdr:col>
      <xdr:colOff>192464</xdr:colOff>
      <xdr:row>13</xdr:row>
      <xdr:rowOff>162402</xdr:rowOff>
    </xdr:to>
    <xdr:pic>
      <xdr:nvPicPr>
        <xdr:cNvPr id="106" name="Picture 105"/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1158" y="2734165"/>
          <a:ext cx="152381" cy="104762"/>
        </a:xfrm>
        <a:prstGeom prst="rect">
          <a:avLst/>
        </a:prstGeom>
      </xdr:spPr>
    </xdr:pic>
    <xdr:clientData/>
  </xdr:twoCellAnchor>
  <xdr:twoCellAnchor editAs="oneCell">
    <xdr:from>
      <xdr:col>3</xdr:col>
      <xdr:colOff>40083</xdr:colOff>
      <xdr:row>10</xdr:row>
      <xdr:rowOff>58721</xdr:rowOff>
    </xdr:from>
    <xdr:to>
      <xdr:col>3</xdr:col>
      <xdr:colOff>192464</xdr:colOff>
      <xdr:row>10</xdr:row>
      <xdr:rowOff>163483</xdr:rowOff>
    </xdr:to>
    <xdr:pic>
      <xdr:nvPicPr>
        <xdr:cNvPr id="107" name="Picture 106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1158" y="2135171"/>
          <a:ext cx="152381" cy="104762"/>
        </a:xfrm>
        <a:prstGeom prst="rect">
          <a:avLst/>
        </a:prstGeom>
      </xdr:spPr>
    </xdr:pic>
    <xdr:clientData/>
  </xdr:twoCellAnchor>
  <xdr:twoCellAnchor editAs="oneCell">
    <xdr:from>
      <xdr:col>3</xdr:col>
      <xdr:colOff>40083</xdr:colOff>
      <xdr:row>22</xdr:row>
      <xdr:rowOff>54398</xdr:rowOff>
    </xdr:from>
    <xdr:to>
      <xdr:col>3</xdr:col>
      <xdr:colOff>192464</xdr:colOff>
      <xdr:row>22</xdr:row>
      <xdr:rowOff>159160</xdr:rowOff>
    </xdr:to>
    <xdr:pic>
      <xdr:nvPicPr>
        <xdr:cNvPr id="108" name="Picture 107"/>
        <xdr:cNvPicPr>
          <a:picLocks noChangeAspect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1158" y="4531148"/>
          <a:ext cx="152381" cy="104762"/>
        </a:xfrm>
        <a:prstGeom prst="rect">
          <a:avLst/>
        </a:prstGeom>
      </xdr:spPr>
    </xdr:pic>
    <xdr:clientData/>
  </xdr:twoCellAnchor>
  <xdr:twoCellAnchor editAs="oneCell">
    <xdr:from>
      <xdr:col>3</xdr:col>
      <xdr:colOff>40083</xdr:colOff>
      <xdr:row>6</xdr:row>
      <xdr:rowOff>60163</xdr:rowOff>
    </xdr:from>
    <xdr:to>
      <xdr:col>3</xdr:col>
      <xdr:colOff>192464</xdr:colOff>
      <xdr:row>6</xdr:row>
      <xdr:rowOff>164925</xdr:rowOff>
    </xdr:to>
    <xdr:pic>
      <xdr:nvPicPr>
        <xdr:cNvPr id="109" name="Picture 108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1021158" y="1336513"/>
          <a:ext cx="152381" cy="104762"/>
        </a:xfrm>
        <a:prstGeom prst="rect">
          <a:avLst/>
        </a:prstGeom>
      </xdr:spPr>
    </xdr:pic>
    <xdr:clientData/>
  </xdr:twoCellAnchor>
  <xdr:twoCellAnchor editAs="oneCell">
    <xdr:from>
      <xdr:col>3</xdr:col>
      <xdr:colOff>40083</xdr:colOff>
      <xdr:row>8</xdr:row>
      <xdr:rowOff>59442</xdr:rowOff>
    </xdr:from>
    <xdr:to>
      <xdr:col>3</xdr:col>
      <xdr:colOff>192464</xdr:colOff>
      <xdr:row>8</xdr:row>
      <xdr:rowOff>164204</xdr:rowOff>
    </xdr:to>
    <xdr:pic>
      <xdr:nvPicPr>
        <xdr:cNvPr id="110" name="Picture 109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1158" y="1735842"/>
          <a:ext cx="152381" cy="104762"/>
        </a:xfrm>
        <a:prstGeom prst="rect">
          <a:avLst/>
        </a:prstGeom>
      </xdr:spPr>
    </xdr:pic>
    <xdr:clientData/>
  </xdr:twoCellAnchor>
  <xdr:twoCellAnchor editAs="oneCell">
    <xdr:from>
      <xdr:col>3</xdr:col>
      <xdr:colOff>40083</xdr:colOff>
      <xdr:row>9</xdr:row>
      <xdr:rowOff>59082</xdr:rowOff>
    </xdr:from>
    <xdr:to>
      <xdr:col>3</xdr:col>
      <xdr:colOff>192464</xdr:colOff>
      <xdr:row>9</xdr:row>
      <xdr:rowOff>163844</xdr:rowOff>
    </xdr:to>
    <xdr:pic>
      <xdr:nvPicPr>
        <xdr:cNvPr id="111" name="Picture 110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021158" y="1935507"/>
          <a:ext cx="152381" cy="104762"/>
        </a:xfrm>
        <a:prstGeom prst="rect">
          <a:avLst/>
        </a:prstGeom>
      </xdr:spPr>
    </xdr:pic>
    <xdr:clientData/>
  </xdr:twoCellAnchor>
  <xdr:twoCellAnchor editAs="oneCell">
    <xdr:from>
      <xdr:col>3</xdr:col>
      <xdr:colOff>40083</xdr:colOff>
      <xdr:row>17</xdr:row>
      <xdr:rowOff>56199</xdr:rowOff>
    </xdr:from>
    <xdr:to>
      <xdr:col>3</xdr:col>
      <xdr:colOff>192464</xdr:colOff>
      <xdr:row>17</xdr:row>
      <xdr:rowOff>160961</xdr:rowOff>
    </xdr:to>
    <xdr:pic>
      <xdr:nvPicPr>
        <xdr:cNvPr id="112" name="Picture 111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021158" y="3532824"/>
          <a:ext cx="152381" cy="104762"/>
        </a:xfrm>
        <a:prstGeom prst="rect">
          <a:avLst/>
        </a:prstGeom>
      </xdr:spPr>
    </xdr:pic>
    <xdr:clientData/>
  </xdr:twoCellAnchor>
  <xdr:twoCellAnchor editAs="oneCell">
    <xdr:from>
      <xdr:col>3</xdr:col>
      <xdr:colOff>40083</xdr:colOff>
      <xdr:row>12</xdr:row>
      <xdr:rowOff>58001</xdr:rowOff>
    </xdr:from>
    <xdr:to>
      <xdr:col>3</xdr:col>
      <xdr:colOff>192464</xdr:colOff>
      <xdr:row>12</xdr:row>
      <xdr:rowOff>162763</xdr:rowOff>
    </xdr:to>
    <xdr:pic>
      <xdr:nvPicPr>
        <xdr:cNvPr id="113" name="Picture 112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1021158" y="2534501"/>
          <a:ext cx="152381" cy="104762"/>
        </a:xfrm>
        <a:prstGeom prst="rect">
          <a:avLst/>
        </a:prstGeom>
      </xdr:spPr>
    </xdr:pic>
    <xdr:clientData/>
  </xdr:twoCellAnchor>
  <xdr:twoCellAnchor editAs="oneCell">
    <xdr:from>
      <xdr:col>3</xdr:col>
      <xdr:colOff>40083</xdr:colOff>
      <xdr:row>15</xdr:row>
      <xdr:rowOff>56920</xdr:rowOff>
    </xdr:from>
    <xdr:to>
      <xdr:col>3</xdr:col>
      <xdr:colOff>192464</xdr:colOff>
      <xdr:row>15</xdr:row>
      <xdr:rowOff>161682</xdr:rowOff>
    </xdr:to>
    <xdr:pic>
      <xdr:nvPicPr>
        <xdr:cNvPr id="114" name="Picture 11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21158" y="3133495"/>
          <a:ext cx="152381" cy="104762"/>
        </a:xfrm>
        <a:prstGeom prst="rect">
          <a:avLst/>
        </a:prstGeom>
      </xdr:spPr>
    </xdr:pic>
    <xdr:clientData/>
  </xdr:twoCellAnchor>
  <xdr:twoCellAnchor editAs="oneCell">
    <xdr:from>
      <xdr:col>3</xdr:col>
      <xdr:colOff>40083</xdr:colOff>
      <xdr:row>7</xdr:row>
      <xdr:rowOff>59802</xdr:rowOff>
    </xdr:from>
    <xdr:to>
      <xdr:col>3</xdr:col>
      <xdr:colOff>192464</xdr:colOff>
      <xdr:row>7</xdr:row>
      <xdr:rowOff>164564</xdr:rowOff>
    </xdr:to>
    <xdr:pic>
      <xdr:nvPicPr>
        <xdr:cNvPr id="115" name="Picture 11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21158" y="1536177"/>
          <a:ext cx="152381" cy="104762"/>
        </a:xfrm>
        <a:prstGeom prst="rect">
          <a:avLst/>
        </a:prstGeom>
      </xdr:spPr>
    </xdr:pic>
    <xdr:clientData/>
  </xdr:twoCellAnchor>
  <xdr:twoCellAnchor editAs="oneCell">
    <xdr:from>
      <xdr:col>3</xdr:col>
      <xdr:colOff>40083</xdr:colOff>
      <xdr:row>16</xdr:row>
      <xdr:rowOff>56559</xdr:rowOff>
    </xdr:from>
    <xdr:to>
      <xdr:col>3</xdr:col>
      <xdr:colOff>192464</xdr:colOff>
      <xdr:row>16</xdr:row>
      <xdr:rowOff>161321</xdr:rowOff>
    </xdr:to>
    <xdr:pic>
      <xdr:nvPicPr>
        <xdr:cNvPr id="116" name="Picture 115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021158" y="3333159"/>
          <a:ext cx="152381" cy="104762"/>
        </a:xfrm>
        <a:prstGeom prst="rect">
          <a:avLst/>
        </a:prstGeom>
      </xdr:spPr>
    </xdr:pic>
    <xdr:clientData/>
  </xdr:twoCellAnchor>
  <xdr:twoCellAnchor editAs="oneCell">
    <xdr:from>
      <xdr:col>3</xdr:col>
      <xdr:colOff>40083</xdr:colOff>
      <xdr:row>18</xdr:row>
      <xdr:rowOff>55839</xdr:rowOff>
    </xdr:from>
    <xdr:to>
      <xdr:col>3</xdr:col>
      <xdr:colOff>192464</xdr:colOff>
      <xdr:row>18</xdr:row>
      <xdr:rowOff>160601</xdr:rowOff>
    </xdr:to>
    <xdr:pic>
      <xdr:nvPicPr>
        <xdr:cNvPr id="117" name="Picture 116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1021158" y="3732489"/>
          <a:ext cx="152381" cy="104762"/>
        </a:xfrm>
        <a:prstGeom prst="rect">
          <a:avLst/>
        </a:prstGeom>
      </xdr:spPr>
    </xdr:pic>
    <xdr:clientData/>
  </xdr:twoCellAnchor>
  <xdr:twoCellAnchor editAs="oneCell">
    <xdr:from>
      <xdr:col>3</xdr:col>
      <xdr:colOff>40083</xdr:colOff>
      <xdr:row>19</xdr:row>
      <xdr:rowOff>55478</xdr:rowOff>
    </xdr:from>
    <xdr:to>
      <xdr:col>3</xdr:col>
      <xdr:colOff>192464</xdr:colOff>
      <xdr:row>19</xdr:row>
      <xdr:rowOff>160240</xdr:rowOff>
    </xdr:to>
    <xdr:pic>
      <xdr:nvPicPr>
        <xdr:cNvPr id="118" name="Picture 117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1158" y="3932153"/>
          <a:ext cx="152381" cy="104762"/>
        </a:xfrm>
        <a:prstGeom prst="rect">
          <a:avLst/>
        </a:prstGeom>
      </xdr:spPr>
    </xdr:pic>
    <xdr:clientData/>
  </xdr:twoCellAnchor>
  <xdr:twoCellAnchor editAs="oneCell">
    <xdr:from>
      <xdr:col>3</xdr:col>
      <xdr:colOff>40083</xdr:colOff>
      <xdr:row>21</xdr:row>
      <xdr:rowOff>54758</xdr:rowOff>
    </xdr:from>
    <xdr:to>
      <xdr:col>3</xdr:col>
      <xdr:colOff>192464</xdr:colOff>
      <xdr:row>21</xdr:row>
      <xdr:rowOff>159520</xdr:rowOff>
    </xdr:to>
    <xdr:pic>
      <xdr:nvPicPr>
        <xdr:cNvPr id="119" name="Picture 118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021158" y="4331483"/>
          <a:ext cx="152381" cy="104762"/>
        </a:xfrm>
        <a:prstGeom prst="rect">
          <a:avLst/>
        </a:prstGeom>
      </xdr:spPr>
    </xdr:pic>
    <xdr:clientData/>
  </xdr:twoCellAnchor>
  <xdr:twoCellAnchor editAs="oneCell">
    <xdr:from>
      <xdr:col>3</xdr:col>
      <xdr:colOff>40083</xdr:colOff>
      <xdr:row>20</xdr:row>
      <xdr:rowOff>55118</xdr:rowOff>
    </xdr:from>
    <xdr:to>
      <xdr:col>3</xdr:col>
      <xdr:colOff>192464</xdr:colOff>
      <xdr:row>20</xdr:row>
      <xdr:rowOff>159880</xdr:rowOff>
    </xdr:to>
    <xdr:pic>
      <xdr:nvPicPr>
        <xdr:cNvPr id="120" name="Picture 119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1021158" y="4131818"/>
          <a:ext cx="152381" cy="104762"/>
        </a:xfrm>
        <a:prstGeom prst="rect">
          <a:avLst/>
        </a:prstGeom>
      </xdr:spPr>
    </xdr:pic>
    <xdr:clientData/>
  </xdr:twoCellAnchor>
  <xdr:twoCellAnchor editAs="oneCell">
    <xdr:from>
      <xdr:col>3</xdr:col>
      <xdr:colOff>40083</xdr:colOff>
      <xdr:row>23</xdr:row>
      <xdr:rowOff>54030</xdr:rowOff>
    </xdr:from>
    <xdr:to>
      <xdr:col>3</xdr:col>
      <xdr:colOff>192464</xdr:colOff>
      <xdr:row>23</xdr:row>
      <xdr:rowOff>158792</xdr:rowOff>
    </xdr:to>
    <xdr:pic>
      <xdr:nvPicPr>
        <xdr:cNvPr id="121" name="Picture 120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1158" y="4730805"/>
          <a:ext cx="152381" cy="104762"/>
        </a:xfrm>
        <a:prstGeom prst="rect">
          <a:avLst/>
        </a:prstGeom>
      </xdr:spPr>
    </xdr:pic>
    <xdr:clientData/>
  </xdr:twoCellAnchor>
  <xdr:twoCellAnchor editAs="oneCell">
    <xdr:from>
      <xdr:col>3</xdr:col>
      <xdr:colOff>40083</xdr:colOff>
      <xdr:row>14</xdr:row>
      <xdr:rowOff>57280</xdr:rowOff>
    </xdr:from>
    <xdr:to>
      <xdr:col>3</xdr:col>
      <xdr:colOff>192464</xdr:colOff>
      <xdr:row>14</xdr:row>
      <xdr:rowOff>162042</xdr:rowOff>
    </xdr:to>
    <xdr:pic>
      <xdr:nvPicPr>
        <xdr:cNvPr id="122" name="Picture 12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21158" y="2933830"/>
          <a:ext cx="152381" cy="104762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180468</xdr:colOff>
      <xdr:row>2</xdr:row>
      <xdr:rowOff>80211</xdr:rowOff>
    </xdr:from>
    <xdr:to>
      <xdr:col>20</xdr:col>
      <xdr:colOff>240626</xdr:colOff>
      <xdr:row>10</xdr:row>
      <xdr:rowOff>170447</xdr:rowOff>
    </xdr:to>
    <xdr:sp macro="" textlink="">
      <xdr:nvSpPr>
        <xdr:cNvPr id="28" name="Rounded Rectangle 27"/>
        <xdr:cNvSpPr/>
      </xdr:nvSpPr>
      <xdr:spPr>
        <a:xfrm>
          <a:off x="9946100" y="461211"/>
          <a:ext cx="3088105" cy="1794710"/>
        </a:xfrm>
        <a:prstGeom prst="roundRect">
          <a:avLst/>
        </a:prstGeom>
        <a:solidFill>
          <a:schemeClr val="tx2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950">
              <a:solidFill>
                <a:srgbClr val="0000FF"/>
              </a:solidFill>
            </a:rPr>
            <a:t>Follow instruction below</a:t>
          </a:r>
          <a:r>
            <a:rPr lang="en-US" sz="950" baseline="0">
              <a:solidFill>
                <a:srgbClr val="0000FF"/>
              </a:solidFill>
            </a:rPr>
            <a:t> to </a:t>
          </a:r>
          <a:r>
            <a:rPr lang="en-US" sz="950">
              <a:solidFill>
                <a:srgbClr val="0000FF"/>
              </a:solidFill>
            </a:rPr>
            <a:t>put your circuit</a:t>
          </a:r>
          <a:r>
            <a:rPr lang="en-US" sz="950" baseline="0">
              <a:solidFill>
                <a:srgbClr val="0000FF"/>
              </a:solidFill>
            </a:rPr>
            <a:t> picture :</a:t>
          </a:r>
        </a:p>
        <a:p>
          <a:pPr algn="l"/>
          <a:r>
            <a:rPr lang="en-US" sz="950" baseline="0">
              <a:solidFill>
                <a:srgbClr val="0000FF"/>
              </a:solidFill>
            </a:rPr>
            <a:t>- unprotect the worksheet first by clicking </a:t>
          </a:r>
        </a:p>
        <a:p>
          <a:pPr algn="l"/>
          <a:r>
            <a:rPr lang="en-US" sz="950" baseline="0">
              <a:solidFill>
                <a:srgbClr val="0000FF"/>
              </a:solidFill>
            </a:rPr>
            <a:t>            Review &gt; Unprotect Sheet</a:t>
          </a:r>
        </a:p>
        <a:p>
          <a:pPr algn="l"/>
          <a:r>
            <a:rPr lang="en-US" sz="950" baseline="0">
              <a:solidFill>
                <a:srgbClr val="0000FF"/>
              </a:solidFill>
            </a:rPr>
            <a:t>- select this picture and delete </a:t>
          </a:r>
        </a:p>
        <a:p>
          <a:pPr algn="l"/>
          <a:r>
            <a:rPr lang="en-US" sz="950" baseline="0">
              <a:solidFill>
                <a:srgbClr val="0000FF"/>
              </a:solidFill>
            </a:rPr>
            <a:t>- insert your picture by clicking </a:t>
          </a:r>
        </a:p>
        <a:p>
          <a:pPr algn="l"/>
          <a:r>
            <a:rPr lang="en-US" sz="950" baseline="0">
              <a:solidFill>
                <a:srgbClr val="0000FF"/>
              </a:solidFill>
            </a:rPr>
            <a:t>            Insert &gt; Picture</a:t>
          </a:r>
        </a:p>
        <a:p>
          <a:pPr algn="l"/>
          <a:r>
            <a:rPr lang="en-US" sz="950" baseline="0">
              <a:solidFill>
                <a:srgbClr val="0000FF"/>
              </a:solidFill>
            </a:rPr>
            <a:t>- browse and select your picture</a:t>
          </a:r>
        </a:p>
        <a:p>
          <a:pPr algn="l"/>
          <a:r>
            <a:rPr lang="en-US" sz="950" baseline="0">
              <a:solidFill>
                <a:srgbClr val="0000FF"/>
              </a:solidFill>
            </a:rPr>
            <a:t>- adjust your picture size</a:t>
          </a:r>
        </a:p>
        <a:p>
          <a:pPr algn="l"/>
          <a:r>
            <a:rPr lang="en-US" sz="950" baseline="0">
              <a:solidFill>
                <a:srgbClr val="0000FF"/>
              </a:solidFill>
            </a:rPr>
            <a:t>- protect the worksheet again by clicking</a:t>
          </a:r>
        </a:p>
        <a:p>
          <a:pPr algn="l"/>
          <a:r>
            <a:rPr lang="en-US" sz="950" baseline="0">
              <a:solidFill>
                <a:srgbClr val="0000FF"/>
              </a:solidFill>
            </a:rPr>
            <a:t>            Review &gt; Protect Sheet </a:t>
          </a:r>
        </a:p>
        <a:p>
          <a:pPr algn="ctr"/>
          <a:endParaRPr lang="en-US" sz="950">
            <a:solidFill>
              <a:srgbClr val="0000FF"/>
            </a:solidFill>
          </a:endParaRPr>
        </a:p>
      </xdr:txBody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57150</xdr:colOff>
      <xdr:row>6</xdr:row>
      <xdr:rowOff>9525</xdr:rowOff>
    </xdr:to>
    <xdr:sp macro="" textlink="">
      <xdr:nvSpPr>
        <xdr:cNvPr id="29" name="AutoShape 55" descr="Formula"/>
        <xdr:cNvSpPr>
          <a:spLocks noChangeAspect="1" noChangeArrowheads="1"/>
        </xdr:cNvSpPr>
      </xdr:nvSpPr>
      <xdr:spPr bwMode="auto">
        <a:xfrm>
          <a:off x="981075" y="1276350"/>
          <a:ext cx="5715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57150</xdr:colOff>
      <xdr:row>7</xdr:row>
      <xdr:rowOff>9525</xdr:rowOff>
    </xdr:to>
    <xdr:sp macro="" textlink="">
      <xdr:nvSpPr>
        <xdr:cNvPr id="30" name="AutoShape 56" descr="Formula"/>
        <xdr:cNvSpPr>
          <a:spLocks noChangeAspect="1" noChangeArrowheads="1"/>
        </xdr:cNvSpPr>
      </xdr:nvSpPr>
      <xdr:spPr bwMode="auto">
        <a:xfrm>
          <a:off x="981075" y="1476375"/>
          <a:ext cx="5715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57150</xdr:colOff>
      <xdr:row>10</xdr:row>
      <xdr:rowOff>9525</xdr:rowOff>
    </xdr:to>
    <xdr:sp macro="" textlink="">
      <xdr:nvSpPr>
        <xdr:cNvPr id="33" name="AutoShape 60" descr="Formula"/>
        <xdr:cNvSpPr>
          <a:spLocks noChangeAspect="1" noChangeArrowheads="1"/>
        </xdr:cNvSpPr>
      </xdr:nvSpPr>
      <xdr:spPr bwMode="auto">
        <a:xfrm>
          <a:off x="981075" y="2076450"/>
          <a:ext cx="5715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57150</xdr:colOff>
      <xdr:row>23</xdr:row>
      <xdr:rowOff>9525</xdr:rowOff>
    </xdr:to>
    <xdr:sp macro="" textlink="">
      <xdr:nvSpPr>
        <xdr:cNvPr id="34" name="AutoShape 71" descr="Formula"/>
        <xdr:cNvSpPr>
          <a:spLocks noChangeAspect="1" noChangeArrowheads="1"/>
        </xdr:cNvSpPr>
      </xdr:nvSpPr>
      <xdr:spPr bwMode="auto">
        <a:xfrm>
          <a:off x="981075" y="4676775"/>
          <a:ext cx="5715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40083</xdr:colOff>
      <xdr:row>11</xdr:row>
      <xdr:rowOff>58361</xdr:rowOff>
    </xdr:from>
    <xdr:to>
      <xdr:col>3</xdr:col>
      <xdr:colOff>192464</xdr:colOff>
      <xdr:row>11</xdr:row>
      <xdr:rowOff>163123</xdr:rowOff>
    </xdr:to>
    <xdr:pic>
      <xdr:nvPicPr>
        <xdr:cNvPr id="35" name="Picture 3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1158" y="2334836"/>
          <a:ext cx="152381" cy="104762"/>
        </a:xfrm>
        <a:prstGeom prst="rect">
          <a:avLst/>
        </a:prstGeom>
      </xdr:spPr>
    </xdr:pic>
    <xdr:clientData/>
  </xdr:twoCellAnchor>
  <xdr:twoCellAnchor editAs="oneCell">
    <xdr:from>
      <xdr:col>3</xdr:col>
      <xdr:colOff>40083</xdr:colOff>
      <xdr:row>13</xdr:row>
      <xdr:rowOff>57640</xdr:rowOff>
    </xdr:from>
    <xdr:to>
      <xdr:col>3</xdr:col>
      <xdr:colOff>192464</xdr:colOff>
      <xdr:row>13</xdr:row>
      <xdr:rowOff>162402</xdr:rowOff>
    </xdr:to>
    <xdr:pic>
      <xdr:nvPicPr>
        <xdr:cNvPr id="36" name="Picture 35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1158" y="2734165"/>
          <a:ext cx="152381" cy="104762"/>
        </a:xfrm>
        <a:prstGeom prst="rect">
          <a:avLst/>
        </a:prstGeom>
      </xdr:spPr>
    </xdr:pic>
    <xdr:clientData/>
  </xdr:twoCellAnchor>
  <xdr:twoCellAnchor editAs="oneCell">
    <xdr:from>
      <xdr:col>3</xdr:col>
      <xdr:colOff>40083</xdr:colOff>
      <xdr:row>10</xdr:row>
      <xdr:rowOff>58721</xdr:rowOff>
    </xdr:from>
    <xdr:to>
      <xdr:col>3</xdr:col>
      <xdr:colOff>192464</xdr:colOff>
      <xdr:row>10</xdr:row>
      <xdr:rowOff>163483</xdr:rowOff>
    </xdr:to>
    <xdr:pic>
      <xdr:nvPicPr>
        <xdr:cNvPr id="37" name="Picture 36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1158" y="2135171"/>
          <a:ext cx="152381" cy="104762"/>
        </a:xfrm>
        <a:prstGeom prst="rect">
          <a:avLst/>
        </a:prstGeom>
      </xdr:spPr>
    </xdr:pic>
    <xdr:clientData/>
  </xdr:twoCellAnchor>
  <xdr:twoCellAnchor editAs="oneCell">
    <xdr:from>
      <xdr:col>3</xdr:col>
      <xdr:colOff>40083</xdr:colOff>
      <xdr:row>22</xdr:row>
      <xdr:rowOff>54398</xdr:rowOff>
    </xdr:from>
    <xdr:to>
      <xdr:col>3</xdr:col>
      <xdr:colOff>192464</xdr:colOff>
      <xdr:row>22</xdr:row>
      <xdr:rowOff>159160</xdr:rowOff>
    </xdr:to>
    <xdr:pic>
      <xdr:nvPicPr>
        <xdr:cNvPr id="38" name="Picture 37"/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1158" y="4531148"/>
          <a:ext cx="152381" cy="104762"/>
        </a:xfrm>
        <a:prstGeom prst="rect">
          <a:avLst/>
        </a:prstGeom>
      </xdr:spPr>
    </xdr:pic>
    <xdr:clientData/>
  </xdr:twoCellAnchor>
  <xdr:twoCellAnchor editAs="oneCell">
    <xdr:from>
      <xdr:col>3</xdr:col>
      <xdr:colOff>40083</xdr:colOff>
      <xdr:row>6</xdr:row>
      <xdr:rowOff>60163</xdr:rowOff>
    </xdr:from>
    <xdr:to>
      <xdr:col>3</xdr:col>
      <xdr:colOff>192464</xdr:colOff>
      <xdr:row>6</xdr:row>
      <xdr:rowOff>164925</xdr:rowOff>
    </xdr:to>
    <xdr:pic>
      <xdr:nvPicPr>
        <xdr:cNvPr id="39" name="Picture 38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021158" y="1336513"/>
          <a:ext cx="152381" cy="104762"/>
        </a:xfrm>
        <a:prstGeom prst="rect">
          <a:avLst/>
        </a:prstGeom>
      </xdr:spPr>
    </xdr:pic>
    <xdr:clientData/>
  </xdr:twoCellAnchor>
  <xdr:twoCellAnchor editAs="oneCell">
    <xdr:from>
      <xdr:col>3</xdr:col>
      <xdr:colOff>40083</xdr:colOff>
      <xdr:row>8</xdr:row>
      <xdr:rowOff>59442</xdr:rowOff>
    </xdr:from>
    <xdr:to>
      <xdr:col>3</xdr:col>
      <xdr:colOff>192464</xdr:colOff>
      <xdr:row>8</xdr:row>
      <xdr:rowOff>164204</xdr:rowOff>
    </xdr:to>
    <xdr:pic>
      <xdr:nvPicPr>
        <xdr:cNvPr id="40" name="Picture 39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1158" y="1735842"/>
          <a:ext cx="152381" cy="104762"/>
        </a:xfrm>
        <a:prstGeom prst="rect">
          <a:avLst/>
        </a:prstGeom>
      </xdr:spPr>
    </xdr:pic>
    <xdr:clientData/>
  </xdr:twoCellAnchor>
  <xdr:twoCellAnchor editAs="oneCell">
    <xdr:from>
      <xdr:col>3</xdr:col>
      <xdr:colOff>40083</xdr:colOff>
      <xdr:row>9</xdr:row>
      <xdr:rowOff>59082</xdr:rowOff>
    </xdr:from>
    <xdr:to>
      <xdr:col>3</xdr:col>
      <xdr:colOff>192464</xdr:colOff>
      <xdr:row>9</xdr:row>
      <xdr:rowOff>163844</xdr:rowOff>
    </xdr:to>
    <xdr:pic>
      <xdr:nvPicPr>
        <xdr:cNvPr id="41" name="Picture 40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021158" y="1935507"/>
          <a:ext cx="152381" cy="104762"/>
        </a:xfrm>
        <a:prstGeom prst="rect">
          <a:avLst/>
        </a:prstGeom>
      </xdr:spPr>
    </xdr:pic>
    <xdr:clientData/>
  </xdr:twoCellAnchor>
  <xdr:twoCellAnchor editAs="oneCell">
    <xdr:from>
      <xdr:col>3</xdr:col>
      <xdr:colOff>40083</xdr:colOff>
      <xdr:row>17</xdr:row>
      <xdr:rowOff>56199</xdr:rowOff>
    </xdr:from>
    <xdr:to>
      <xdr:col>3</xdr:col>
      <xdr:colOff>192464</xdr:colOff>
      <xdr:row>17</xdr:row>
      <xdr:rowOff>160961</xdr:rowOff>
    </xdr:to>
    <xdr:pic>
      <xdr:nvPicPr>
        <xdr:cNvPr id="42" name="Picture 41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021158" y="3532824"/>
          <a:ext cx="152381" cy="104762"/>
        </a:xfrm>
        <a:prstGeom prst="rect">
          <a:avLst/>
        </a:prstGeom>
      </xdr:spPr>
    </xdr:pic>
    <xdr:clientData/>
  </xdr:twoCellAnchor>
  <xdr:twoCellAnchor editAs="oneCell">
    <xdr:from>
      <xdr:col>3</xdr:col>
      <xdr:colOff>40083</xdr:colOff>
      <xdr:row>12</xdr:row>
      <xdr:rowOff>58001</xdr:rowOff>
    </xdr:from>
    <xdr:to>
      <xdr:col>3</xdr:col>
      <xdr:colOff>192464</xdr:colOff>
      <xdr:row>12</xdr:row>
      <xdr:rowOff>162763</xdr:rowOff>
    </xdr:to>
    <xdr:pic>
      <xdr:nvPicPr>
        <xdr:cNvPr id="44" name="Picture 43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1021158" y="2534501"/>
          <a:ext cx="152381" cy="104762"/>
        </a:xfrm>
        <a:prstGeom prst="rect">
          <a:avLst/>
        </a:prstGeom>
      </xdr:spPr>
    </xdr:pic>
    <xdr:clientData/>
  </xdr:twoCellAnchor>
  <xdr:twoCellAnchor editAs="oneCell">
    <xdr:from>
      <xdr:col>3</xdr:col>
      <xdr:colOff>40083</xdr:colOff>
      <xdr:row>15</xdr:row>
      <xdr:rowOff>56920</xdr:rowOff>
    </xdr:from>
    <xdr:to>
      <xdr:col>3</xdr:col>
      <xdr:colOff>192464</xdr:colOff>
      <xdr:row>15</xdr:row>
      <xdr:rowOff>161682</xdr:rowOff>
    </xdr:to>
    <xdr:pic>
      <xdr:nvPicPr>
        <xdr:cNvPr id="45" name="Picture 44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1021158" y="3133495"/>
          <a:ext cx="152381" cy="104762"/>
        </a:xfrm>
        <a:prstGeom prst="rect">
          <a:avLst/>
        </a:prstGeom>
      </xdr:spPr>
    </xdr:pic>
    <xdr:clientData/>
  </xdr:twoCellAnchor>
  <xdr:twoCellAnchor editAs="oneCell">
    <xdr:from>
      <xdr:col>3</xdr:col>
      <xdr:colOff>40083</xdr:colOff>
      <xdr:row>7</xdr:row>
      <xdr:rowOff>59802</xdr:rowOff>
    </xdr:from>
    <xdr:to>
      <xdr:col>3</xdr:col>
      <xdr:colOff>192464</xdr:colOff>
      <xdr:row>7</xdr:row>
      <xdr:rowOff>164564</xdr:rowOff>
    </xdr:to>
    <xdr:pic>
      <xdr:nvPicPr>
        <xdr:cNvPr id="46" name="Picture 45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1021158" y="1536177"/>
          <a:ext cx="152381" cy="104762"/>
        </a:xfrm>
        <a:prstGeom prst="rect">
          <a:avLst/>
        </a:prstGeom>
      </xdr:spPr>
    </xdr:pic>
    <xdr:clientData/>
  </xdr:twoCellAnchor>
  <xdr:twoCellAnchor editAs="oneCell">
    <xdr:from>
      <xdr:col>3</xdr:col>
      <xdr:colOff>40083</xdr:colOff>
      <xdr:row>16</xdr:row>
      <xdr:rowOff>56559</xdr:rowOff>
    </xdr:from>
    <xdr:to>
      <xdr:col>3</xdr:col>
      <xdr:colOff>192464</xdr:colOff>
      <xdr:row>16</xdr:row>
      <xdr:rowOff>161321</xdr:rowOff>
    </xdr:to>
    <xdr:pic>
      <xdr:nvPicPr>
        <xdr:cNvPr id="47" name="Picture 46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1021158" y="3333159"/>
          <a:ext cx="152381" cy="104762"/>
        </a:xfrm>
        <a:prstGeom prst="rect">
          <a:avLst/>
        </a:prstGeom>
      </xdr:spPr>
    </xdr:pic>
    <xdr:clientData/>
  </xdr:twoCellAnchor>
  <xdr:twoCellAnchor editAs="oneCell">
    <xdr:from>
      <xdr:col>3</xdr:col>
      <xdr:colOff>40083</xdr:colOff>
      <xdr:row>18</xdr:row>
      <xdr:rowOff>55839</xdr:rowOff>
    </xdr:from>
    <xdr:to>
      <xdr:col>3</xdr:col>
      <xdr:colOff>192464</xdr:colOff>
      <xdr:row>18</xdr:row>
      <xdr:rowOff>160601</xdr:rowOff>
    </xdr:to>
    <xdr:pic>
      <xdr:nvPicPr>
        <xdr:cNvPr id="49" name="Picture 48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1021158" y="3732489"/>
          <a:ext cx="152381" cy="104762"/>
        </a:xfrm>
        <a:prstGeom prst="rect">
          <a:avLst/>
        </a:prstGeom>
      </xdr:spPr>
    </xdr:pic>
    <xdr:clientData/>
  </xdr:twoCellAnchor>
  <xdr:twoCellAnchor editAs="oneCell">
    <xdr:from>
      <xdr:col>3</xdr:col>
      <xdr:colOff>40083</xdr:colOff>
      <xdr:row>19</xdr:row>
      <xdr:rowOff>55478</xdr:rowOff>
    </xdr:from>
    <xdr:to>
      <xdr:col>3</xdr:col>
      <xdr:colOff>192464</xdr:colOff>
      <xdr:row>19</xdr:row>
      <xdr:rowOff>160240</xdr:rowOff>
    </xdr:to>
    <xdr:pic>
      <xdr:nvPicPr>
        <xdr:cNvPr id="50" name="Picture 49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1158" y="3932153"/>
          <a:ext cx="152381" cy="104762"/>
        </a:xfrm>
        <a:prstGeom prst="rect">
          <a:avLst/>
        </a:prstGeom>
      </xdr:spPr>
    </xdr:pic>
    <xdr:clientData/>
  </xdr:twoCellAnchor>
  <xdr:twoCellAnchor editAs="oneCell">
    <xdr:from>
      <xdr:col>3</xdr:col>
      <xdr:colOff>40083</xdr:colOff>
      <xdr:row>21</xdr:row>
      <xdr:rowOff>54758</xdr:rowOff>
    </xdr:from>
    <xdr:to>
      <xdr:col>3</xdr:col>
      <xdr:colOff>192464</xdr:colOff>
      <xdr:row>21</xdr:row>
      <xdr:rowOff>159520</xdr:rowOff>
    </xdr:to>
    <xdr:pic>
      <xdr:nvPicPr>
        <xdr:cNvPr id="51" name="Picture 50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1021158" y="4331483"/>
          <a:ext cx="152381" cy="104762"/>
        </a:xfrm>
        <a:prstGeom prst="rect">
          <a:avLst/>
        </a:prstGeom>
      </xdr:spPr>
    </xdr:pic>
    <xdr:clientData/>
  </xdr:twoCellAnchor>
  <xdr:twoCellAnchor editAs="oneCell">
    <xdr:from>
      <xdr:col>3</xdr:col>
      <xdr:colOff>40083</xdr:colOff>
      <xdr:row>20</xdr:row>
      <xdr:rowOff>55118</xdr:rowOff>
    </xdr:from>
    <xdr:to>
      <xdr:col>3</xdr:col>
      <xdr:colOff>192464</xdr:colOff>
      <xdr:row>20</xdr:row>
      <xdr:rowOff>159880</xdr:rowOff>
    </xdr:to>
    <xdr:pic>
      <xdr:nvPicPr>
        <xdr:cNvPr id="53" name="Picture 52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1021158" y="4131818"/>
          <a:ext cx="152381" cy="104762"/>
        </a:xfrm>
        <a:prstGeom prst="rect">
          <a:avLst/>
        </a:prstGeom>
      </xdr:spPr>
    </xdr:pic>
    <xdr:clientData/>
  </xdr:twoCellAnchor>
  <xdr:twoCellAnchor editAs="oneCell">
    <xdr:from>
      <xdr:col>3</xdr:col>
      <xdr:colOff>40083</xdr:colOff>
      <xdr:row>23</xdr:row>
      <xdr:rowOff>54030</xdr:rowOff>
    </xdr:from>
    <xdr:to>
      <xdr:col>3</xdr:col>
      <xdr:colOff>192464</xdr:colOff>
      <xdr:row>23</xdr:row>
      <xdr:rowOff>158792</xdr:rowOff>
    </xdr:to>
    <xdr:pic>
      <xdr:nvPicPr>
        <xdr:cNvPr id="54" name="Picture 5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1158" y="4730805"/>
          <a:ext cx="152381" cy="104762"/>
        </a:xfrm>
        <a:prstGeom prst="rect">
          <a:avLst/>
        </a:prstGeom>
      </xdr:spPr>
    </xdr:pic>
    <xdr:clientData/>
  </xdr:twoCellAnchor>
  <xdr:twoCellAnchor editAs="oneCell">
    <xdr:from>
      <xdr:col>3</xdr:col>
      <xdr:colOff>40083</xdr:colOff>
      <xdr:row>14</xdr:row>
      <xdr:rowOff>57280</xdr:rowOff>
    </xdr:from>
    <xdr:to>
      <xdr:col>3</xdr:col>
      <xdr:colOff>192464</xdr:colOff>
      <xdr:row>14</xdr:row>
      <xdr:rowOff>162042</xdr:rowOff>
    </xdr:to>
    <xdr:pic>
      <xdr:nvPicPr>
        <xdr:cNvPr id="55" name="Picture 54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1021158" y="2933830"/>
          <a:ext cx="152381" cy="104762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6</xdr:row>
      <xdr:rowOff>0</xdr:rowOff>
    </xdr:from>
    <xdr:to>
      <xdr:col>3</xdr:col>
      <xdr:colOff>57150</xdr:colOff>
      <xdr:row>6</xdr:row>
      <xdr:rowOff>9525</xdr:rowOff>
    </xdr:to>
    <xdr:sp macro="" textlink="">
      <xdr:nvSpPr>
        <xdr:cNvPr id="27" name="AutoShape 55" descr="Formula"/>
        <xdr:cNvSpPr>
          <a:spLocks noChangeAspect="1" noChangeArrowheads="1"/>
        </xdr:cNvSpPr>
      </xdr:nvSpPr>
      <xdr:spPr bwMode="auto">
        <a:xfrm>
          <a:off x="981075" y="1276350"/>
          <a:ext cx="5715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57150</xdr:colOff>
      <xdr:row>7</xdr:row>
      <xdr:rowOff>9525</xdr:rowOff>
    </xdr:to>
    <xdr:sp macro="" textlink="">
      <xdr:nvSpPr>
        <xdr:cNvPr id="28" name="AutoShape 56" descr="Formula"/>
        <xdr:cNvSpPr>
          <a:spLocks noChangeAspect="1" noChangeArrowheads="1"/>
        </xdr:cNvSpPr>
      </xdr:nvSpPr>
      <xdr:spPr bwMode="auto">
        <a:xfrm>
          <a:off x="981075" y="1476375"/>
          <a:ext cx="5715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57150</xdr:colOff>
      <xdr:row>10</xdr:row>
      <xdr:rowOff>9525</xdr:rowOff>
    </xdr:to>
    <xdr:sp macro="" textlink="">
      <xdr:nvSpPr>
        <xdr:cNvPr id="29" name="AutoShape 60" descr="Formula"/>
        <xdr:cNvSpPr>
          <a:spLocks noChangeAspect="1" noChangeArrowheads="1"/>
        </xdr:cNvSpPr>
      </xdr:nvSpPr>
      <xdr:spPr bwMode="auto">
        <a:xfrm>
          <a:off x="981075" y="2076450"/>
          <a:ext cx="5715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57150</xdr:colOff>
      <xdr:row>23</xdr:row>
      <xdr:rowOff>9525</xdr:rowOff>
    </xdr:to>
    <xdr:sp macro="" textlink="">
      <xdr:nvSpPr>
        <xdr:cNvPr id="30" name="AutoShape 71" descr="Formula"/>
        <xdr:cNvSpPr>
          <a:spLocks noChangeAspect="1" noChangeArrowheads="1"/>
        </xdr:cNvSpPr>
      </xdr:nvSpPr>
      <xdr:spPr bwMode="auto">
        <a:xfrm>
          <a:off x="981075" y="4676775"/>
          <a:ext cx="5715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40083</xdr:colOff>
      <xdr:row>11</xdr:row>
      <xdr:rowOff>58361</xdr:rowOff>
    </xdr:from>
    <xdr:to>
      <xdr:col>3</xdr:col>
      <xdr:colOff>192464</xdr:colOff>
      <xdr:row>11</xdr:row>
      <xdr:rowOff>163123</xdr:rowOff>
    </xdr:to>
    <xdr:pic>
      <xdr:nvPicPr>
        <xdr:cNvPr id="31" name="Picture 30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1158" y="2334836"/>
          <a:ext cx="152381" cy="104762"/>
        </a:xfrm>
        <a:prstGeom prst="rect">
          <a:avLst/>
        </a:prstGeom>
      </xdr:spPr>
    </xdr:pic>
    <xdr:clientData/>
  </xdr:twoCellAnchor>
  <xdr:twoCellAnchor editAs="oneCell">
    <xdr:from>
      <xdr:col>3</xdr:col>
      <xdr:colOff>40083</xdr:colOff>
      <xdr:row>13</xdr:row>
      <xdr:rowOff>57640</xdr:rowOff>
    </xdr:from>
    <xdr:to>
      <xdr:col>3</xdr:col>
      <xdr:colOff>192464</xdr:colOff>
      <xdr:row>13</xdr:row>
      <xdr:rowOff>162402</xdr:rowOff>
    </xdr:to>
    <xdr:pic>
      <xdr:nvPicPr>
        <xdr:cNvPr id="32" name="Picture 31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1158" y="2734165"/>
          <a:ext cx="152381" cy="104762"/>
        </a:xfrm>
        <a:prstGeom prst="rect">
          <a:avLst/>
        </a:prstGeom>
      </xdr:spPr>
    </xdr:pic>
    <xdr:clientData/>
  </xdr:twoCellAnchor>
  <xdr:twoCellAnchor editAs="oneCell">
    <xdr:from>
      <xdr:col>3</xdr:col>
      <xdr:colOff>40083</xdr:colOff>
      <xdr:row>10</xdr:row>
      <xdr:rowOff>58721</xdr:rowOff>
    </xdr:from>
    <xdr:to>
      <xdr:col>3</xdr:col>
      <xdr:colOff>192464</xdr:colOff>
      <xdr:row>10</xdr:row>
      <xdr:rowOff>163483</xdr:rowOff>
    </xdr:to>
    <xdr:pic>
      <xdr:nvPicPr>
        <xdr:cNvPr id="33" name="Picture 32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1158" y="2135171"/>
          <a:ext cx="152381" cy="104762"/>
        </a:xfrm>
        <a:prstGeom prst="rect">
          <a:avLst/>
        </a:prstGeom>
      </xdr:spPr>
    </xdr:pic>
    <xdr:clientData/>
  </xdr:twoCellAnchor>
  <xdr:twoCellAnchor editAs="oneCell">
    <xdr:from>
      <xdr:col>3</xdr:col>
      <xdr:colOff>40083</xdr:colOff>
      <xdr:row>22</xdr:row>
      <xdr:rowOff>54398</xdr:rowOff>
    </xdr:from>
    <xdr:to>
      <xdr:col>3</xdr:col>
      <xdr:colOff>192464</xdr:colOff>
      <xdr:row>22</xdr:row>
      <xdr:rowOff>159160</xdr:rowOff>
    </xdr:to>
    <xdr:pic>
      <xdr:nvPicPr>
        <xdr:cNvPr id="34" name="Picture 33"/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1158" y="4531148"/>
          <a:ext cx="152381" cy="104762"/>
        </a:xfrm>
        <a:prstGeom prst="rect">
          <a:avLst/>
        </a:prstGeom>
      </xdr:spPr>
    </xdr:pic>
    <xdr:clientData/>
  </xdr:twoCellAnchor>
  <xdr:twoCellAnchor editAs="oneCell">
    <xdr:from>
      <xdr:col>3</xdr:col>
      <xdr:colOff>40083</xdr:colOff>
      <xdr:row>6</xdr:row>
      <xdr:rowOff>60163</xdr:rowOff>
    </xdr:from>
    <xdr:to>
      <xdr:col>3</xdr:col>
      <xdr:colOff>192464</xdr:colOff>
      <xdr:row>6</xdr:row>
      <xdr:rowOff>164925</xdr:rowOff>
    </xdr:to>
    <xdr:pic>
      <xdr:nvPicPr>
        <xdr:cNvPr id="35" name="Picture 34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021158" y="1336513"/>
          <a:ext cx="152381" cy="104762"/>
        </a:xfrm>
        <a:prstGeom prst="rect">
          <a:avLst/>
        </a:prstGeom>
      </xdr:spPr>
    </xdr:pic>
    <xdr:clientData/>
  </xdr:twoCellAnchor>
  <xdr:twoCellAnchor editAs="oneCell">
    <xdr:from>
      <xdr:col>3</xdr:col>
      <xdr:colOff>40083</xdr:colOff>
      <xdr:row>8</xdr:row>
      <xdr:rowOff>59442</xdr:rowOff>
    </xdr:from>
    <xdr:to>
      <xdr:col>3</xdr:col>
      <xdr:colOff>192464</xdr:colOff>
      <xdr:row>8</xdr:row>
      <xdr:rowOff>164204</xdr:rowOff>
    </xdr:to>
    <xdr:pic>
      <xdr:nvPicPr>
        <xdr:cNvPr id="36" name="Picture 35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1158" y="1735842"/>
          <a:ext cx="152381" cy="104762"/>
        </a:xfrm>
        <a:prstGeom prst="rect">
          <a:avLst/>
        </a:prstGeom>
      </xdr:spPr>
    </xdr:pic>
    <xdr:clientData/>
  </xdr:twoCellAnchor>
  <xdr:twoCellAnchor editAs="oneCell">
    <xdr:from>
      <xdr:col>3</xdr:col>
      <xdr:colOff>40083</xdr:colOff>
      <xdr:row>9</xdr:row>
      <xdr:rowOff>59082</xdr:rowOff>
    </xdr:from>
    <xdr:to>
      <xdr:col>3</xdr:col>
      <xdr:colOff>192464</xdr:colOff>
      <xdr:row>9</xdr:row>
      <xdr:rowOff>163844</xdr:rowOff>
    </xdr:to>
    <xdr:pic>
      <xdr:nvPicPr>
        <xdr:cNvPr id="37" name="Picture 36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021158" y="1935507"/>
          <a:ext cx="152381" cy="104762"/>
        </a:xfrm>
        <a:prstGeom prst="rect">
          <a:avLst/>
        </a:prstGeom>
      </xdr:spPr>
    </xdr:pic>
    <xdr:clientData/>
  </xdr:twoCellAnchor>
  <xdr:twoCellAnchor editAs="oneCell">
    <xdr:from>
      <xdr:col>3</xdr:col>
      <xdr:colOff>40083</xdr:colOff>
      <xdr:row>17</xdr:row>
      <xdr:rowOff>56199</xdr:rowOff>
    </xdr:from>
    <xdr:to>
      <xdr:col>3</xdr:col>
      <xdr:colOff>192464</xdr:colOff>
      <xdr:row>17</xdr:row>
      <xdr:rowOff>160961</xdr:rowOff>
    </xdr:to>
    <xdr:pic>
      <xdr:nvPicPr>
        <xdr:cNvPr id="38" name="Picture 37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021158" y="3532824"/>
          <a:ext cx="152381" cy="104762"/>
        </a:xfrm>
        <a:prstGeom prst="rect">
          <a:avLst/>
        </a:prstGeom>
      </xdr:spPr>
    </xdr:pic>
    <xdr:clientData/>
  </xdr:twoCellAnchor>
  <xdr:twoCellAnchor editAs="oneCell">
    <xdr:from>
      <xdr:col>3</xdr:col>
      <xdr:colOff>40083</xdr:colOff>
      <xdr:row>12</xdr:row>
      <xdr:rowOff>58001</xdr:rowOff>
    </xdr:from>
    <xdr:to>
      <xdr:col>3</xdr:col>
      <xdr:colOff>192464</xdr:colOff>
      <xdr:row>12</xdr:row>
      <xdr:rowOff>162763</xdr:rowOff>
    </xdr:to>
    <xdr:pic>
      <xdr:nvPicPr>
        <xdr:cNvPr id="39" name="Picture 38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1021158" y="2534501"/>
          <a:ext cx="152381" cy="104762"/>
        </a:xfrm>
        <a:prstGeom prst="rect">
          <a:avLst/>
        </a:prstGeom>
      </xdr:spPr>
    </xdr:pic>
    <xdr:clientData/>
  </xdr:twoCellAnchor>
  <xdr:twoCellAnchor editAs="oneCell">
    <xdr:from>
      <xdr:col>3</xdr:col>
      <xdr:colOff>40083</xdr:colOff>
      <xdr:row>15</xdr:row>
      <xdr:rowOff>56920</xdr:rowOff>
    </xdr:from>
    <xdr:to>
      <xdr:col>3</xdr:col>
      <xdr:colOff>192464</xdr:colOff>
      <xdr:row>15</xdr:row>
      <xdr:rowOff>161682</xdr:rowOff>
    </xdr:to>
    <xdr:pic>
      <xdr:nvPicPr>
        <xdr:cNvPr id="40" name="Picture 39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1021158" y="3133495"/>
          <a:ext cx="152381" cy="104762"/>
        </a:xfrm>
        <a:prstGeom prst="rect">
          <a:avLst/>
        </a:prstGeom>
      </xdr:spPr>
    </xdr:pic>
    <xdr:clientData/>
  </xdr:twoCellAnchor>
  <xdr:twoCellAnchor editAs="oneCell">
    <xdr:from>
      <xdr:col>3</xdr:col>
      <xdr:colOff>40083</xdr:colOff>
      <xdr:row>7</xdr:row>
      <xdr:rowOff>59802</xdr:rowOff>
    </xdr:from>
    <xdr:to>
      <xdr:col>3</xdr:col>
      <xdr:colOff>192464</xdr:colOff>
      <xdr:row>7</xdr:row>
      <xdr:rowOff>164564</xdr:rowOff>
    </xdr:to>
    <xdr:pic>
      <xdr:nvPicPr>
        <xdr:cNvPr id="41" name="Picture 40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1021158" y="1536177"/>
          <a:ext cx="152381" cy="104762"/>
        </a:xfrm>
        <a:prstGeom prst="rect">
          <a:avLst/>
        </a:prstGeom>
      </xdr:spPr>
    </xdr:pic>
    <xdr:clientData/>
  </xdr:twoCellAnchor>
  <xdr:twoCellAnchor editAs="oneCell">
    <xdr:from>
      <xdr:col>3</xdr:col>
      <xdr:colOff>40083</xdr:colOff>
      <xdr:row>16</xdr:row>
      <xdr:rowOff>56559</xdr:rowOff>
    </xdr:from>
    <xdr:to>
      <xdr:col>3</xdr:col>
      <xdr:colOff>192464</xdr:colOff>
      <xdr:row>16</xdr:row>
      <xdr:rowOff>161321</xdr:rowOff>
    </xdr:to>
    <xdr:pic>
      <xdr:nvPicPr>
        <xdr:cNvPr id="42" name="Picture 41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1021158" y="3333159"/>
          <a:ext cx="152381" cy="104762"/>
        </a:xfrm>
        <a:prstGeom prst="rect">
          <a:avLst/>
        </a:prstGeom>
      </xdr:spPr>
    </xdr:pic>
    <xdr:clientData/>
  </xdr:twoCellAnchor>
  <xdr:twoCellAnchor editAs="oneCell">
    <xdr:from>
      <xdr:col>3</xdr:col>
      <xdr:colOff>40083</xdr:colOff>
      <xdr:row>18</xdr:row>
      <xdr:rowOff>55839</xdr:rowOff>
    </xdr:from>
    <xdr:to>
      <xdr:col>3</xdr:col>
      <xdr:colOff>192464</xdr:colOff>
      <xdr:row>18</xdr:row>
      <xdr:rowOff>160601</xdr:rowOff>
    </xdr:to>
    <xdr:pic>
      <xdr:nvPicPr>
        <xdr:cNvPr id="43" name="Picture 42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1021158" y="3732489"/>
          <a:ext cx="152381" cy="104762"/>
        </a:xfrm>
        <a:prstGeom prst="rect">
          <a:avLst/>
        </a:prstGeom>
      </xdr:spPr>
    </xdr:pic>
    <xdr:clientData/>
  </xdr:twoCellAnchor>
  <xdr:twoCellAnchor editAs="oneCell">
    <xdr:from>
      <xdr:col>3</xdr:col>
      <xdr:colOff>40083</xdr:colOff>
      <xdr:row>19</xdr:row>
      <xdr:rowOff>55478</xdr:rowOff>
    </xdr:from>
    <xdr:to>
      <xdr:col>3</xdr:col>
      <xdr:colOff>192464</xdr:colOff>
      <xdr:row>19</xdr:row>
      <xdr:rowOff>160240</xdr:rowOff>
    </xdr:to>
    <xdr:pic>
      <xdr:nvPicPr>
        <xdr:cNvPr id="44" name="Picture 4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1158" y="3932153"/>
          <a:ext cx="152381" cy="104762"/>
        </a:xfrm>
        <a:prstGeom prst="rect">
          <a:avLst/>
        </a:prstGeom>
      </xdr:spPr>
    </xdr:pic>
    <xdr:clientData/>
  </xdr:twoCellAnchor>
  <xdr:twoCellAnchor editAs="oneCell">
    <xdr:from>
      <xdr:col>3</xdr:col>
      <xdr:colOff>40083</xdr:colOff>
      <xdr:row>21</xdr:row>
      <xdr:rowOff>54758</xdr:rowOff>
    </xdr:from>
    <xdr:to>
      <xdr:col>3</xdr:col>
      <xdr:colOff>192464</xdr:colOff>
      <xdr:row>21</xdr:row>
      <xdr:rowOff>159520</xdr:rowOff>
    </xdr:to>
    <xdr:pic>
      <xdr:nvPicPr>
        <xdr:cNvPr id="45" name="Picture 44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1021158" y="4331483"/>
          <a:ext cx="152381" cy="104762"/>
        </a:xfrm>
        <a:prstGeom prst="rect">
          <a:avLst/>
        </a:prstGeom>
      </xdr:spPr>
    </xdr:pic>
    <xdr:clientData/>
  </xdr:twoCellAnchor>
  <xdr:twoCellAnchor editAs="oneCell">
    <xdr:from>
      <xdr:col>3</xdr:col>
      <xdr:colOff>40083</xdr:colOff>
      <xdr:row>20</xdr:row>
      <xdr:rowOff>55118</xdr:rowOff>
    </xdr:from>
    <xdr:to>
      <xdr:col>3</xdr:col>
      <xdr:colOff>192464</xdr:colOff>
      <xdr:row>20</xdr:row>
      <xdr:rowOff>159880</xdr:rowOff>
    </xdr:to>
    <xdr:pic>
      <xdr:nvPicPr>
        <xdr:cNvPr id="46" name="Picture 45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1021158" y="4131818"/>
          <a:ext cx="152381" cy="104762"/>
        </a:xfrm>
        <a:prstGeom prst="rect">
          <a:avLst/>
        </a:prstGeom>
      </xdr:spPr>
    </xdr:pic>
    <xdr:clientData/>
  </xdr:twoCellAnchor>
  <xdr:twoCellAnchor editAs="oneCell">
    <xdr:from>
      <xdr:col>3</xdr:col>
      <xdr:colOff>40083</xdr:colOff>
      <xdr:row>23</xdr:row>
      <xdr:rowOff>54030</xdr:rowOff>
    </xdr:from>
    <xdr:to>
      <xdr:col>3</xdr:col>
      <xdr:colOff>192464</xdr:colOff>
      <xdr:row>23</xdr:row>
      <xdr:rowOff>158792</xdr:rowOff>
    </xdr:to>
    <xdr:pic>
      <xdr:nvPicPr>
        <xdr:cNvPr id="47" name="Picture 46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1158" y="4730805"/>
          <a:ext cx="152381" cy="104762"/>
        </a:xfrm>
        <a:prstGeom prst="rect">
          <a:avLst/>
        </a:prstGeom>
      </xdr:spPr>
    </xdr:pic>
    <xdr:clientData/>
  </xdr:twoCellAnchor>
  <xdr:twoCellAnchor editAs="oneCell">
    <xdr:from>
      <xdr:col>3</xdr:col>
      <xdr:colOff>40083</xdr:colOff>
      <xdr:row>14</xdr:row>
      <xdr:rowOff>57280</xdr:rowOff>
    </xdr:from>
    <xdr:to>
      <xdr:col>3</xdr:col>
      <xdr:colOff>192464</xdr:colOff>
      <xdr:row>14</xdr:row>
      <xdr:rowOff>162042</xdr:rowOff>
    </xdr:to>
    <xdr:pic>
      <xdr:nvPicPr>
        <xdr:cNvPr id="48" name="Picture 47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1021158" y="2933830"/>
          <a:ext cx="152381" cy="104762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6</xdr:row>
      <xdr:rowOff>0</xdr:rowOff>
    </xdr:from>
    <xdr:to>
      <xdr:col>3</xdr:col>
      <xdr:colOff>57150</xdr:colOff>
      <xdr:row>6</xdr:row>
      <xdr:rowOff>9525</xdr:rowOff>
    </xdr:to>
    <xdr:sp macro="" textlink="">
      <xdr:nvSpPr>
        <xdr:cNvPr id="27" name="AutoShape 55" descr="Formula"/>
        <xdr:cNvSpPr>
          <a:spLocks noChangeAspect="1" noChangeArrowheads="1"/>
        </xdr:cNvSpPr>
      </xdr:nvSpPr>
      <xdr:spPr bwMode="auto">
        <a:xfrm>
          <a:off x="981075" y="1276350"/>
          <a:ext cx="5715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57150</xdr:colOff>
      <xdr:row>7</xdr:row>
      <xdr:rowOff>9525</xdr:rowOff>
    </xdr:to>
    <xdr:sp macro="" textlink="">
      <xdr:nvSpPr>
        <xdr:cNvPr id="28" name="AutoShape 56" descr="Formula"/>
        <xdr:cNvSpPr>
          <a:spLocks noChangeAspect="1" noChangeArrowheads="1"/>
        </xdr:cNvSpPr>
      </xdr:nvSpPr>
      <xdr:spPr bwMode="auto">
        <a:xfrm>
          <a:off x="981075" y="1476375"/>
          <a:ext cx="5715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57150</xdr:colOff>
      <xdr:row>10</xdr:row>
      <xdr:rowOff>9525</xdr:rowOff>
    </xdr:to>
    <xdr:sp macro="" textlink="">
      <xdr:nvSpPr>
        <xdr:cNvPr id="29" name="AutoShape 60" descr="Formula"/>
        <xdr:cNvSpPr>
          <a:spLocks noChangeAspect="1" noChangeArrowheads="1"/>
        </xdr:cNvSpPr>
      </xdr:nvSpPr>
      <xdr:spPr bwMode="auto">
        <a:xfrm>
          <a:off x="981075" y="2076450"/>
          <a:ext cx="5715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57150</xdr:colOff>
      <xdr:row>23</xdr:row>
      <xdr:rowOff>9525</xdr:rowOff>
    </xdr:to>
    <xdr:sp macro="" textlink="">
      <xdr:nvSpPr>
        <xdr:cNvPr id="30" name="AutoShape 71" descr="Formula"/>
        <xdr:cNvSpPr>
          <a:spLocks noChangeAspect="1" noChangeArrowheads="1"/>
        </xdr:cNvSpPr>
      </xdr:nvSpPr>
      <xdr:spPr bwMode="auto">
        <a:xfrm>
          <a:off x="981075" y="4676775"/>
          <a:ext cx="5715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40083</xdr:colOff>
      <xdr:row>11</xdr:row>
      <xdr:rowOff>58361</xdr:rowOff>
    </xdr:from>
    <xdr:to>
      <xdr:col>3</xdr:col>
      <xdr:colOff>192464</xdr:colOff>
      <xdr:row>11</xdr:row>
      <xdr:rowOff>163123</xdr:rowOff>
    </xdr:to>
    <xdr:pic>
      <xdr:nvPicPr>
        <xdr:cNvPr id="31" name="Picture 30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1158" y="2334836"/>
          <a:ext cx="152381" cy="104762"/>
        </a:xfrm>
        <a:prstGeom prst="rect">
          <a:avLst/>
        </a:prstGeom>
      </xdr:spPr>
    </xdr:pic>
    <xdr:clientData/>
  </xdr:twoCellAnchor>
  <xdr:twoCellAnchor editAs="oneCell">
    <xdr:from>
      <xdr:col>3</xdr:col>
      <xdr:colOff>40083</xdr:colOff>
      <xdr:row>13</xdr:row>
      <xdr:rowOff>57640</xdr:rowOff>
    </xdr:from>
    <xdr:to>
      <xdr:col>3</xdr:col>
      <xdr:colOff>192464</xdr:colOff>
      <xdr:row>13</xdr:row>
      <xdr:rowOff>162402</xdr:rowOff>
    </xdr:to>
    <xdr:pic>
      <xdr:nvPicPr>
        <xdr:cNvPr id="32" name="Picture 31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1158" y="2734165"/>
          <a:ext cx="152381" cy="104762"/>
        </a:xfrm>
        <a:prstGeom prst="rect">
          <a:avLst/>
        </a:prstGeom>
      </xdr:spPr>
    </xdr:pic>
    <xdr:clientData/>
  </xdr:twoCellAnchor>
  <xdr:twoCellAnchor editAs="oneCell">
    <xdr:from>
      <xdr:col>3</xdr:col>
      <xdr:colOff>40083</xdr:colOff>
      <xdr:row>10</xdr:row>
      <xdr:rowOff>58721</xdr:rowOff>
    </xdr:from>
    <xdr:to>
      <xdr:col>3</xdr:col>
      <xdr:colOff>192464</xdr:colOff>
      <xdr:row>10</xdr:row>
      <xdr:rowOff>163483</xdr:rowOff>
    </xdr:to>
    <xdr:pic>
      <xdr:nvPicPr>
        <xdr:cNvPr id="33" name="Picture 32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1158" y="2135171"/>
          <a:ext cx="152381" cy="104762"/>
        </a:xfrm>
        <a:prstGeom prst="rect">
          <a:avLst/>
        </a:prstGeom>
      </xdr:spPr>
    </xdr:pic>
    <xdr:clientData/>
  </xdr:twoCellAnchor>
  <xdr:twoCellAnchor editAs="oneCell">
    <xdr:from>
      <xdr:col>3</xdr:col>
      <xdr:colOff>40083</xdr:colOff>
      <xdr:row>22</xdr:row>
      <xdr:rowOff>54398</xdr:rowOff>
    </xdr:from>
    <xdr:to>
      <xdr:col>3</xdr:col>
      <xdr:colOff>192464</xdr:colOff>
      <xdr:row>22</xdr:row>
      <xdr:rowOff>159160</xdr:rowOff>
    </xdr:to>
    <xdr:pic>
      <xdr:nvPicPr>
        <xdr:cNvPr id="34" name="Picture 33"/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1158" y="4531148"/>
          <a:ext cx="152381" cy="104762"/>
        </a:xfrm>
        <a:prstGeom prst="rect">
          <a:avLst/>
        </a:prstGeom>
      </xdr:spPr>
    </xdr:pic>
    <xdr:clientData/>
  </xdr:twoCellAnchor>
  <xdr:twoCellAnchor editAs="oneCell">
    <xdr:from>
      <xdr:col>3</xdr:col>
      <xdr:colOff>40083</xdr:colOff>
      <xdr:row>6</xdr:row>
      <xdr:rowOff>60163</xdr:rowOff>
    </xdr:from>
    <xdr:to>
      <xdr:col>3</xdr:col>
      <xdr:colOff>192464</xdr:colOff>
      <xdr:row>6</xdr:row>
      <xdr:rowOff>164925</xdr:rowOff>
    </xdr:to>
    <xdr:pic>
      <xdr:nvPicPr>
        <xdr:cNvPr id="35" name="Picture 34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021158" y="1336513"/>
          <a:ext cx="152381" cy="104762"/>
        </a:xfrm>
        <a:prstGeom prst="rect">
          <a:avLst/>
        </a:prstGeom>
      </xdr:spPr>
    </xdr:pic>
    <xdr:clientData/>
  </xdr:twoCellAnchor>
  <xdr:twoCellAnchor editAs="oneCell">
    <xdr:from>
      <xdr:col>3</xdr:col>
      <xdr:colOff>40083</xdr:colOff>
      <xdr:row>8</xdr:row>
      <xdr:rowOff>59442</xdr:rowOff>
    </xdr:from>
    <xdr:to>
      <xdr:col>3</xdr:col>
      <xdr:colOff>192464</xdr:colOff>
      <xdr:row>8</xdr:row>
      <xdr:rowOff>164204</xdr:rowOff>
    </xdr:to>
    <xdr:pic>
      <xdr:nvPicPr>
        <xdr:cNvPr id="36" name="Picture 35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1158" y="1735842"/>
          <a:ext cx="152381" cy="104762"/>
        </a:xfrm>
        <a:prstGeom prst="rect">
          <a:avLst/>
        </a:prstGeom>
      </xdr:spPr>
    </xdr:pic>
    <xdr:clientData/>
  </xdr:twoCellAnchor>
  <xdr:twoCellAnchor editAs="oneCell">
    <xdr:from>
      <xdr:col>3</xdr:col>
      <xdr:colOff>40083</xdr:colOff>
      <xdr:row>9</xdr:row>
      <xdr:rowOff>59082</xdr:rowOff>
    </xdr:from>
    <xdr:to>
      <xdr:col>3</xdr:col>
      <xdr:colOff>192464</xdr:colOff>
      <xdr:row>9</xdr:row>
      <xdr:rowOff>163844</xdr:rowOff>
    </xdr:to>
    <xdr:pic>
      <xdr:nvPicPr>
        <xdr:cNvPr id="37" name="Picture 36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021158" y="1935507"/>
          <a:ext cx="152381" cy="104762"/>
        </a:xfrm>
        <a:prstGeom prst="rect">
          <a:avLst/>
        </a:prstGeom>
      </xdr:spPr>
    </xdr:pic>
    <xdr:clientData/>
  </xdr:twoCellAnchor>
  <xdr:twoCellAnchor editAs="oneCell">
    <xdr:from>
      <xdr:col>3</xdr:col>
      <xdr:colOff>40083</xdr:colOff>
      <xdr:row>17</xdr:row>
      <xdr:rowOff>56199</xdr:rowOff>
    </xdr:from>
    <xdr:to>
      <xdr:col>3</xdr:col>
      <xdr:colOff>192464</xdr:colOff>
      <xdr:row>17</xdr:row>
      <xdr:rowOff>160961</xdr:rowOff>
    </xdr:to>
    <xdr:pic>
      <xdr:nvPicPr>
        <xdr:cNvPr id="38" name="Picture 37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021158" y="3532824"/>
          <a:ext cx="152381" cy="104762"/>
        </a:xfrm>
        <a:prstGeom prst="rect">
          <a:avLst/>
        </a:prstGeom>
      </xdr:spPr>
    </xdr:pic>
    <xdr:clientData/>
  </xdr:twoCellAnchor>
  <xdr:twoCellAnchor editAs="oneCell">
    <xdr:from>
      <xdr:col>3</xdr:col>
      <xdr:colOff>40083</xdr:colOff>
      <xdr:row>12</xdr:row>
      <xdr:rowOff>58001</xdr:rowOff>
    </xdr:from>
    <xdr:to>
      <xdr:col>3</xdr:col>
      <xdr:colOff>192464</xdr:colOff>
      <xdr:row>12</xdr:row>
      <xdr:rowOff>162763</xdr:rowOff>
    </xdr:to>
    <xdr:pic>
      <xdr:nvPicPr>
        <xdr:cNvPr id="39" name="Picture 38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1021158" y="2534501"/>
          <a:ext cx="152381" cy="104762"/>
        </a:xfrm>
        <a:prstGeom prst="rect">
          <a:avLst/>
        </a:prstGeom>
      </xdr:spPr>
    </xdr:pic>
    <xdr:clientData/>
  </xdr:twoCellAnchor>
  <xdr:twoCellAnchor editAs="oneCell">
    <xdr:from>
      <xdr:col>3</xdr:col>
      <xdr:colOff>40083</xdr:colOff>
      <xdr:row>15</xdr:row>
      <xdr:rowOff>56920</xdr:rowOff>
    </xdr:from>
    <xdr:to>
      <xdr:col>3</xdr:col>
      <xdr:colOff>192464</xdr:colOff>
      <xdr:row>15</xdr:row>
      <xdr:rowOff>161682</xdr:rowOff>
    </xdr:to>
    <xdr:pic>
      <xdr:nvPicPr>
        <xdr:cNvPr id="40" name="Picture 39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1021158" y="3133495"/>
          <a:ext cx="152381" cy="104762"/>
        </a:xfrm>
        <a:prstGeom prst="rect">
          <a:avLst/>
        </a:prstGeom>
      </xdr:spPr>
    </xdr:pic>
    <xdr:clientData/>
  </xdr:twoCellAnchor>
  <xdr:twoCellAnchor editAs="oneCell">
    <xdr:from>
      <xdr:col>3</xdr:col>
      <xdr:colOff>40083</xdr:colOff>
      <xdr:row>7</xdr:row>
      <xdr:rowOff>59802</xdr:rowOff>
    </xdr:from>
    <xdr:to>
      <xdr:col>3</xdr:col>
      <xdr:colOff>192464</xdr:colOff>
      <xdr:row>7</xdr:row>
      <xdr:rowOff>164564</xdr:rowOff>
    </xdr:to>
    <xdr:pic>
      <xdr:nvPicPr>
        <xdr:cNvPr id="41" name="Picture 40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1021158" y="1536177"/>
          <a:ext cx="152381" cy="104762"/>
        </a:xfrm>
        <a:prstGeom prst="rect">
          <a:avLst/>
        </a:prstGeom>
      </xdr:spPr>
    </xdr:pic>
    <xdr:clientData/>
  </xdr:twoCellAnchor>
  <xdr:twoCellAnchor editAs="oneCell">
    <xdr:from>
      <xdr:col>3</xdr:col>
      <xdr:colOff>40083</xdr:colOff>
      <xdr:row>16</xdr:row>
      <xdr:rowOff>56559</xdr:rowOff>
    </xdr:from>
    <xdr:to>
      <xdr:col>3</xdr:col>
      <xdr:colOff>192464</xdr:colOff>
      <xdr:row>16</xdr:row>
      <xdr:rowOff>161321</xdr:rowOff>
    </xdr:to>
    <xdr:pic>
      <xdr:nvPicPr>
        <xdr:cNvPr id="42" name="Picture 41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1021158" y="3333159"/>
          <a:ext cx="152381" cy="104762"/>
        </a:xfrm>
        <a:prstGeom prst="rect">
          <a:avLst/>
        </a:prstGeom>
      </xdr:spPr>
    </xdr:pic>
    <xdr:clientData/>
  </xdr:twoCellAnchor>
  <xdr:twoCellAnchor editAs="oneCell">
    <xdr:from>
      <xdr:col>3</xdr:col>
      <xdr:colOff>40083</xdr:colOff>
      <xdr:row>18</xdr:row>
      <xdr:rowOff>55839</xdr:rowOff>
    </xdr:from>
    <xdr:to>
      <xdr:col>3</xdr:col>
      <xdr:colOff>192464</xdr:colOff>
      <xdr:row>18</xdr:row>
      <xdr:rowOff>160601</xdr:rowOff>
    </xdr:to>
    <xdr:pic>
      <xdr:nvPicPr>
        <xdr:cNvPr id="43" name="Picture 42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1021158" y="3732489"/>
          <a:ext cx="152381" cy="104762"/>
        </a:xfrm>
        <a:prstGeom prst="rect">
          <a:avLst/>
        </a:prstGeom>
      </xdr:spPr>
    </xdr:pic>
    <xdr:clientData/>
  </xdr:twoCellAnchor>
  <xdr:twoCellAnchor editAs="oneCell">
    <xdr:from>
      <xdr:col>3</xdr:col>
      <xdr:colOff>40083</xdr:colOff>
      <xdr:row>19</xdr:row>
      <xdr:rowOff>55478</xdr:rowOff>
    </xdr:from>
    <xdr:to>
      <xdr:col>3</xdr:col>
      <xdr:colOff>192464</xdr:colOff>
      <xdr:row>19</xdr:row>
      <xdr:rowOff>160240</xdr:rowOff>
    </xdr:to>
    <xdr:pic>
      <xdr:nvPicPr>
        <xdr:cNvPr id="44" name="Picture 4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1158" y="3932153"/>
          <a:ext cx="152381" cy="104762"/>
        </a:xfrm>
        <a:prstGeom prst="rect">
          <a:avLst/>
        </a:prstGeom>
      </xdr:spPr>
    </xdr:pic>
    <xdr:clientData/>
  </xdr:twoCellAnchor>
  <xdr:twoCellAnchor editAs="oneCell">
    <xdr:from>
      <xdr:col>3</xdr:col>
      <xdr:colOff>40083</xdr:colOff>
      <xdr:row>21</xdr:row>
      <xdr:rowOff>54758</xdr:rowOff>
    </xdr:from>
    <xdr:to>
      <xdr:col>3</xdr:col>
      <xdr:colOff>192464</xdr:colOff>
      <xdr:row>21</xdr:row>
      <xdr:rowOff>159520</xdr:rowOff>
    </xdr:to>
    <xdr:pic>
      <xdr:nvPicPr>
        <xdr:cNvPr id="45" name="Picture 44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1021158" y="4331483"/>
          <a:ext cx="152381" cy="104762"/>
        </a:xfrm>
        <a:prstGeom prst="rect">
          <a:avLst/>
        </a:prstGeom>
      </xdr:spPr>
    </xdr:pic>
    <xdr:clientData/>
  </xdr:twoCellAnchor>
  <xdr:twoCellAnchor editAs="oneCell">
    <xdr:from>
      <xdr:col>3</xdr:col>
      <xdr:colOff>40083</xdr:colOff>
      <xdr:row>20</xdr:row>
      <xdr:rowOff>55118</xdr:rowOff>
    </xdr:from>
    <xdr:to>
      <xdr:col>3</xdr:col>
      <xdr:colOff>192464</xdr:colOff>
      <xdr:row>20</xdr:row>
      <xdr:rowOff>159880</xdr:rowOff>
    </xdr:to>
    <xdr:pic>
      <xdr:nvPicPr>
        <xdr:cNvPr id="46" name="Picture 45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1021158" y="4131818"/>
          <a:ext cx="152381" cy="104762"/>
        </a:xfrm>
        <a:prstGeom prst="rect">
          <a:avLst/>
        </a:prstGeom>
      </xdr:spPr>
    </xdr:pic>
    <xdr:clientData/>
  </xdr:twoCellAnchor>
  <xdr:twoCellAnchor editAs="oneCell">
    <xdr:from>
      <xdr:col>3</xdr:col>
      <xdr:colOff>40083</xdr:colOff>
      <xdr:row>23</xdr:row>
      <xdr:rowOff>54030</xdr:rowOff>
    </xdr:from>
    <xdr:to>
      <xdr:col>3</xdr:col>
      <xdr:colOff>192464</xdr:colOff>
      <xdr:row>23</xdr:row>
      <xdr:rowOff>158792</xdr:rowOff>
    </xdr:to>
    <xdr:pic>
      <xdr:nvPicPr>
        <xdr:cNvPr id="47" name="Picture 46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1158" y="4730805"/>
          <a:ext cx="152381" cy="104762"/>
        </a:xfrm>
        <a:prstGeom prst="rect">
          <a:avLst/>
        </a:prstGeom>
      </xdr:spPr>
    </xdr:pic>
    <xdr:clientData/>
  </xdr:twoCellAnchor>
  <xdr:twoCellAnchor editAs="oneCell">
    <xdr:from>
      <xdr:col>3</xdr:col>
      <xdr:colOff>40083</xdr:colOff>
      <xdr:row>14</xdr:row>
      <xdr:rowOff>57280</xdr:rowOff>
    </xdr:from>
    <xdr:to>
      <xdr:col>3</xdr:col>
      <xdr:colOff>192464</xdr:colOff>
      <xdr:row>14</xdr:row>
      <xdr:rowOff>162042</xdr:rowOff>
    </xdr:to>
    <xdr:pic>
      <xdr:nvPicPr>
        <xdr:cNvPr id="48" name="Picture 47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1021158" y="2933830"/>
          <a:ext cx="152381" cy="104762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6</xdr:row>
      <xdr:rowOff>0</xdr:rowOff>
    </xdr:from>
    <xdr:to>
      <xdr:col>3</xdr:col>
      <xdr:colOff>57150</xdr:colOff>
      <xdr:row>6</xdr:row>
      <xdr:rowOff>9525</xdr:rowOff>
    </xdr:to>
    <xdr:sp macro="" textlink="">
      <xdr:nvSpPr>
        <xdr:cNvPr id="27" name="AutoShape 55" descr="Formula"/>
        <xdr:cNvSpPr>
          <a:spLocks noChangeAspect="1" noChangeArrowheads="1"/>
        </xdr:cNvSpPr>
      </xdr:nvSpPr>
      <xdr:spPr bwMode="auto">
        <a:xfrm>
          <a:off x="981075" y="1276350"/>
          <a:ext cx="5715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57150</xdr:colOff>
      <xdr:row>7</xdr:row>
      <xdr:rowOff>9525</xdr:rowOff>
    </xdr:to>
    <xdr:sp macro="" textlink="">
      <xdr:nvSpPr>
        <xdr:cNvPr id="28" name="AutoShape 56" descr="Formula"/>
        <xdr:cNvSpPr>
          <a:spLocks noChangeAspect="1" noChangeArrowheads="1"/>
        </xdr:cNvSpPr>
      </xdr:nvSpPr>
      <xdr:spPr bwMode="auto">
        <a:xfrm>
          <a:off x="981075" y="1476375"/>
          <a:ext cx="5715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57150</xdr:colOff>
      <xdr:row>10</xdr:row>
      <xdr:rowOff>9525</xdr:rowOff>
    </xdr:to>
    <xdr:sp macro="" textlink="">
      <xdr:nvSpPr>
        <xdr:cNvPr id="29" name="AutoShape 60" descr="Formula"/>
        <xdr:cNvSpPr>
          <a:spLocks noChangeAspect="1" noChangeArrowheads="1"/>
        </xdr:cNvSpPr>
      </xdr:nvSpPr>
      <xdr:spPr bwMode="auto">
        <a:xfrm>
          <a:off x="981075" y="2076450"/>
          <a:ext cx="5715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57150</xdr:colOff>
      <xdr:row>23</xdr:row>
      <xdr:rowOff>9525</xdr:rowOff>
    </xdr:to>
    <xdr:sp macro="" textlink="">
      <xdr:nvSpPr>
        <xdr:cNvPr id="30" name="AutoShape 71" descr="Formula"/>
        <xdr:cNvSpPr>
          <a:spLocks noChangeAspect="1" noChangeArrowheads="1"/>
        </xdr:cNvSpPr>
      </xdr:nvSpPr>
      <xdr:spPr bwMode="auto">
        <a:xfrm>
          <a:off x="981075" y="4676775"/>
          <a:ext cx="5715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40083</xdr:colOff>
      <xdr:row>11</xdr:row>
      <xdr:rowOff>58361</xdr:rowOff>
    </xdr:from>
    <xdr:to>
      <xdr:col>3</xdr:col>
      <xdr:colOff>192464</xdr:colOff>
      <xdr:row>11</xdr:row>
      <xdr:rowOff>163123</xdr:rowOff>
    </xdr:to>
    <xdr:pic>
      <xdr:nvPicPr>
        <xdr:cNvPr id="31" name="Picture 30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1158" y="2334836"/>
          <a:ext cx="152381" cy="104762"/>
        </a:xfrm>
        <a:prstGeom prst="rect">
          <a:avLst/>
        </a:prstGeom>
      </xdr:spPr>
    </xdr:pic>
    <xdr:clientData/>
  </xdr:twoCellAnchor>
  <xdr:twoCellAnchor editAs="oneCell">
    <xdr:from>
      <xdr:col>3</xdr:col>
      <xdr:colOff>40083</xdr:colOff>
      <xdr:row>13</xdr:row>
      <xdr:rowOff>57640</xdr:rowOff>
    </xdr:from>
    <xdr:to>
      <xdr:col>3</xdr:col>
      <xdr:colOff>192464</xdr:colOff>
      <xdr:row>13</xdr:row>
      <xdr:rowOff>162402</xdr:rowOff>
    </xdr:to>
    <xdr:pic>
      <xdr:nvPicPr>
        <xdr:cNvPr id="32" name="Picture 31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1158" y="2734165"/>
          <a:ext cx="152381" cy="104762"/>
        </a:xfrm>
        <a:prstGeom prst="rect">
          <a:avLst/>
        </a:prstGeom>
      </xdr:spPr>
    </xdr:pic>
    <xdr:clientData/>
  </xdr:twoCellAnchor>
  <xdr:twoCellAnchor editAs="oneCell">
    <xdr:from>
      <xdr:col>3</xdr:col>
      <xdr:colOff>40083</xdr:colOff>
      <xdr:row>10</xdr:row>
      <xdr:rowOff>58721</xdr:rowOff>
    </xdr:from>
    <xdr:to>
      <xdr:col>3</xdr:col>
      <xdr:colOff>192464</xdr:colOff>
      <xdr:row>10</xdr:row>
      <xdr:rowOff>163483</xdr:rowOff>
    </xdr:to>
    <xdr:pic>
      <xdr:nvPicPr>
        <xdr:cNvPr id="33" name="Picture 32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1158" y="2135171"/>
          <a:ext cx="152381" cy="104762"/>
        </a:xfrm>
        <a:prstGeom prst="rect">
          <a:avLst/>
        </a:prstGeom>
      </xdr:spPr>
    </xdr:pic>
    <xdr:clientData/>
  </xdr:twoCellAnchor>
  <xdr:twoCellAnchor editAs="oneCell">
    <xdr:from>
      <xdr:col>3</xdr:col>
      <xdr:colOff>40083</xdr:colOff>
      <xdr:row>22</xdr:row>
      <xdr:rowOff>54398</xdr:rowOff>
    </xdr:from>
    <xdr:to>
      <xdr:col>3</xdr:col>
      <xdr:colOff>192464</xdr:colOff>
      <xdr:row>22</xdr:row>
      <xdr:rowOff>159160</xdr:rowOff>
    </xdr:to>
    <xdr:pic>
      <xdr:nvPicPr>
        <xdr:cNvPr id="34" name="Picture 33"/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1158" y="4531148"/>
          <a:ext cx="152381" cy="104762"/>
        </a:xfrm>
        <a:prstGeom prst="rect">
          <a:avLst/>
        </a:prstGeom>
      </xdr:spPr>
    </xdr:pic>
    <xdr:clientData/>
  </xdr:twoCellAnchor>
  <xdr:twoCellAnchor editAs="oneCell">
    <xdr:from>
      <xdr:col>3</xdr:col>
      <xdr:colOff>40083</xdr:colOff>
      <xdr:row>6</xdr:row>
      <xdr:rowOff>60163</xdr:rowOff>
    </xdr:from>
    <xdr:to>
      <xdr:col>3</xdr:col>
      <xdr:colOff>192464</xdr:colOff>
      <xdr:row>6</xdr:row>
      <xdr:rowOff>164925</xdr:rowOff>
    </xdr:to>
    <xdr:pic>
      <xdr:nvPicPr>
        <xdr:cNvPr id="35" name="Picture 34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021158" y="1336513"/>
          <a:ext cx="152381" cy="104762"/>
        </a:xfrm>
        <a:prstGeom prst="rect">
          <a:avLst/>
        </a:prstGeom>
      </xdr:spPr>
    </xdr:pic>
    <xdr:clientData/>
  </xdr:twoCellAnchor>
  <xdr:twoCellAnchor editAs="oneCell">
    <xdr:from>
      <xdr:col>3</xdr:col>
      <xdr:colOff>40083</xdr:colOff>
      <xdr:row>8</xdr:row>
      <xdr:rowOff>59442</xdr:rowOff>
    </xdr:from>
    <xdr:to>
      <xdr:col>3</xdr:col>
      <xdr:colOff>192464</xdr:colOff>
      <xdr:row>8</xdr:row>
      <xdr:rowOff>164204</xdr:rowOff>
    </xdr:to>
    <xdr:pic>
      <xdr:nvPicPr>
        <xdr:cNvPr id="36" name="Picture 35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1158" y="1735842"/>
          <a:ext cx="152381" cy="104762"/>
        </a:xfrm>
        <a:prstGeom prst="rect">
          <a:avLst/>
        </a:prstGeom>
      </xdr:spPr>
    </xdr:pic>
    <xdr:clientData/>
  </xdr:twoCellAnchor>
  <xdr:twoCellAnchor editAs="oneCell">
    <xdr:from>
      <xdr:col>3</xdr:col>
      <xdr:colOff>40083</xdr:colOff>
      <xdr:row>9</xdr:row>
      <xdr:rowOff>59082</xdr:rowOff>
    </xdr:from>
    <xdr:to>
      <xdr:col>3</xdr:col>
      <xdr:colOff>192464</xdr:colOff>
      <xdr:row>9</xdr:row>
      <xdr:rowOff>163844</xdr:rowOff>
    </xdr:to>
    <xdr:pic>
      <xdr:nvPicPr>
        <xdr:cNvPr id="37" name="Picture 36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021158" y="1935507"/>
          <a:ext cx="152381" cy="104762"/>
        </a:xfrm>
        <a:prstGeom prst="rect">
          <a:avLst/>
        </a:prstGeom>
      </xdr:spPr>
    </xdr:pic>
    <xdr:clientData/>
  </xdr:twoCellAnchor>
  <xdr:twoCellAnchor editAs="oneCell">
    <xdr:from>
      <xdr:col>3</xdr:col>
      <xdr:colOff>40083</xdr:colOff>
      <xdr:row>17</xdr:row>
      <xdr:rowOff>56199</xdr:rowOff>
    </xdr:from>
    <xdr:to>
      <xdr:col>3</xdr:col>
      <xdr:colOff>192464</xdr:colOff>
      <xdr:row>17</xdr:row>
      <xdr:rowOff>160961</xdr:rowOff>
    </xdr:to>
    <xdr:pic>
      <xdr:nvPicPr>
        <xdr:cNvPr id="38" name="Picture 37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021158" y="3532824"/>
          <a:ext cx="152381" cy="104762"/>
        </a:xfrm>
        <a:prstGeom prst="rect">
          <a:avLst/>
        </a:prstGeom>
      </xdr:spPr>
    </xdr:pic>
    <xdr:clientData/>
  </xdr:twoCellAnchor>
  <xdr:twoCellAnchor editAs="oneCell">
    <xdr:from>
      <xdr:col>3</xdr:col>
      <xdr:colOff>40083</xdr:colOff>
      <xdr:row>12</xdr:row>
      <xdr:rowOff>58001</xdr:rowOff>
    </xdr:from>
    <xdr:to>
      <xdr:col>3</xdr:col>
      <xdr:colOff>192464</xdr:colOff>
      <xdr:row>12</xdr:row>
      <xdr:rowOff>162763</xdr:rowOff>
    </xdr:to>
    <xdr:pic>
      <xdr:nvPicPr>
        <xdr:cNvPr id="39" name="Picture 38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1021158" y="2534501"/>
          <a:ext cx="152381" cy="104762"/>
        </a:xfrm>
        <a:prstGeom prst="rect">
          <a:avLst/>
        </a:prstGeom>
      </xdr:spPr>
    </xdr:pic>
    <xdr:clientData/>
  </xdr:twoCellAnchor>
  <xdr:twoCellAnchor editAs="oneCell">
    <xdr:from>
      <xdr:col>3</xdr:col>
      <xdr:colOff>40083</xdr:colOff>
      <xdr:row>15</xdr:row>
      <xdr:rowOff>56920</xdr:rowOff>
    </xdr:from>
    <xdr:to>
      <xdr:col>3</xdr:col>
      <xdr:colOff>192464</xdr:colOff>
      <xdr:row>15</xdr:row>
      <xdr:rowOff>161682</xdr:rowOff>
    </xdr:to>
    <xdr:pic>
      <xdr:nvPicPr>
        <xdr:cNvPr id="40" name="Picture 39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1021158" y="3133495"/>
          <a:ext cx="152381" cy="104762"/>
        </a:xfrm>
        <a:prstGeom prst="rect">
          <a:avLst/>
        </a:prstGeom>
      </xdr:spPr>
    </xdr:pic>
    <xdr:clientData/>
  </xdr:twoCellAnchor>
  <xdr:twoCellAnchor editAs="oneCell">
    <xdr:from>
      <xdr:col>3</xdr:col>
      <xdr:colOff>40083</xdr:colOff>
      <xdr:row>7</xdr:row>
      <xdr:rowOff>59802</xdr:rowOff>
    </xdr:from>
    <xdr:to>
      <xdr:col>3</xdr:col>
      <xdr:colOff>192464</xdr:colOff>
      <xdr:row>7</xdr:row>
      <xdr:rowOff>164564</xdr:rowOff>
    </xdr:to>
    <xdr:pic>
      <xdr:nvPicPr>
        <xdr:cNvPr id="41" name="Picture 40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1021158" y="1536177"/>
          <a:ext cx="152381" cy="104762"/>
        </a:xfrm>
        <a:prstGeom prst="rect">
          <a:avLst/>
        </a:prstGeom>
      </xdr:spPr>
    </xdr:pic>
    <xdr:clientData/>
  </xdr:twoCellAnchor>
  <xdr:twoCellAnchor editAs="oneCell">
    <xdr:from>
      <xdr:col>3</xdr:col>
      <xdr:colOff>40083</xdr:colOff>
      <xdr:row>16</xdr:row>
      <xdr:rowOff>56559</xdr:rowOff>
    </xdr:from>
    <xdr:to>
      <xdr:col>3</xdr:col>
      <xdr:colOff>192464</xdr:colOff>
      <xdr:row>16</xdr:row>
      <xdr:rowOff>161321</xdr:rowOff>
    </xdr:to>
    <xdr:pic>
      <xdr:nvPicPr>
        <xdr:cNvPr id="42" name="Picture 41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1021158" y="3333159"/>
          <a:ext cx="152381" cy="104762"/>
        </a:xfrm>
        <a:prstGeom prst="rect">
          <a:avLst/>
        </a:prstGeom>
      </xdr:spPr>
    </xdr:pic>
    <xdr:clientData/>
  </xdr:twoCellAnchor>
  <xdr:twoCellAnchor editAs="oneCell">
    <xdr:from>
      <xdr:col>3</xdr:col>
      <xdr:colOff>40083</xdr:colOff>
      <xdr:row>18</xdr:row>
      <xdr:rowOff>55839</xdr:rowOff>
    </xdr:from>
    <xdr:to>
      <xdr:col>3</xdr:col>
      <xdr:colOff>192464</xdr:colOff>
      <xdr:row>18</xdr:row>
      <xdr:rowOff>160601</xdr:rowOff>
    </xdr:to>
    <xdr:pic>
      <xdr:nvPicPr>
        <xdr:cNvPr id="43" name="Picture 42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1021158" y="3732489"/>
          <a:ext cx="152381" cy="104762"/>
        </a:xfrm>
        <a:prstGeom prst="rect">
          <a:avLst/>
        </a:prstGeom>
      </xdr:spPr>
    </xdr:pic>
    <xdr:clientData/>
  </xdr:twoCellAnchor>
  <xdr:twoCellAnchor editAs="oneCell">
    <xdr:from>
      <xdr:col>3</xdr:col>
      <xdr:colOff>40083</xdr:colOff>
      <xdr:row>19</xdr:row>
      <xdr:rowOff>55478</xdr:rowOff>
    </xdr:from>
    <xdr:to>
      <xdr:col>3</xdr:col>
      <xdr:colOff>192464</xdr:colOff>
      <xdr:row>19</xdr:row>
      <xdr:rowOff>160240</xdr:rowOff>
    </xdr:to>
    <xdr:pic>
      <xdr:nvPicPr>
        <xdr:cNvPr id="44" name="Picture 4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1158" y="3932153"/>
          <a:ext cx="152381" cy="104762"/>
        </a:xfrm>
        <a:prstGeom prst="rect">
          <a:avLst/>
        </a:prstGeom>
      </xdr:spPr>
    </xdr:pic>
    <xdr:clientData/>
  </xdr:twoCellAnchor>
  <xdr:twoCellAnchor editAs="oneCell">
    <xdr:from>
      <xdr:col>3</xdr:col>
      <xdr:colOff>40083</xdr:colOff>
      <xdr:row>21</xdr:row>
      <xdr:rowOff>54758</xdr:rowOff>
    </xdr:from>
    <xdr:to>
      <xdr:col>3</xdr:col>
      <xdr:colOff>192464</xdr:colOff>
      <xdr:row>21</xdr:row>
      <xdr:rowOff>159520</xdr:rowOff>
    </xdr:to>
    <xdr:pic>
      <xdr:nvPicPr>
        <xdr:cNvPr id="45" name="Picture 44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1021158" y="4331483"/>
          <a:ext cx="152381" cy="104762"/>
        </a:xfrm>
        <a:prstGeom prst="rect">
          <a:avLst/>
        </a:prstGeom>
      </xdr:spPr>
    </xdr:pic>
    <xdr:clientData/>
  </xdr:twoCellAnchor>
  <xdr:twoCellAnchor editAs="oneCell">
    <xdr:from>
      <xdr:col>3</xdr:col>
      <xdr:colOff>40083</xdr:colOff>
      <xdr:row>20</xdr:row>
      <xdr:rowOff>55118</xdr:rowOff>
    </xdr:from>
    <xdr:to>
      <xdr:col>3</xdr:col>
      <xdr:colOff>192464</xdr:colOff>
      <xdr:row>20</xdr:row>
      <xdr:rowOff>159880</xdr:rowOff>
    </xdr:to>
    <xdr:pic>
      <xdr:nvPicPr>
        <xdr:cNvPr id="46" name="Picture 45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1021158" y="4131818"/>
          <a:ext cx="152381" cy="104762"/>
        </a:xfrm>
        <a:prstGeom prst="rect">
          <a:avLst/>
        </a:prstGeom>
      </xdr:spPr>
    </xdr:pic>
    <xdr:clientData/>
  </xdr:twoCellAnchor>
  <xdr:twoCellAnchor editAs="oneCell">
    <xdr:from>
      <xdr:col>3</xdr:col>
      <xdr:colOff>40083</xdr:colOff>
      <xdr:row>23</xdr:row>
      <xdr:rowOff>54030</xdr:rowOff>
    </xdr:from>
    <xdr:to>
      <xdr:col>3</xdr:col>
      <xdr:colOff>192464</xdr:colOff>
      <xdr:row>23</xdr:row>
      <xdr:rowOff>158792</xdr:rowOff>
    </xdr:to>
    <xdr:pic>
      <xdr:nvPicPr>
        <xdr:cNvPr id="47" name="Picture 46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1158" y="4730805"/>
          <a:ext cx="152381" cy="104762"/>
        </a:xfrm>
        <a:prstGeom prst="rect">
          <a:avLst/>
        </a:prstGeom>
      </xdr:spPr>
    </xdr:pic>
    <xdr:clientData/>
  </xdr:twoCellAnchor>
  <xdr:twoCellAnchor editAs="oneCell">
    <xdr:from>
      <xdr:col>3</xdr:col>
      <xdr:colOff>40083</xdr:colOff>
      <xdr:row>14</xdr:row>
      <xdr:rowOff>57280</xdr:rowOff>
    </xdr:from>
    <xdr:to>
      <xdr:col>3</xdr:col>
      <xdr:colOff>192464</xdr:colOff>
      <xdr:row>14</xdr:row>
      <xdr:rowOff>162042</xdr:rowOff>
    </xdr:to>
    <xdr:pic>
      <xdr:nvPicPr>
        <xdr:cNvPr id="48" name="Picture 47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1021158" y="2933830"/>
          <a:ext cx="152381" cy="104762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6</xdr:row>
      <xdr:rowOff>0</xdr:rowOff>
    </xdr:from>
    <xdr:to>
      <xdr:col>3</xdr:col>
      <xdr:colOff>57150</xdr:colOff>
      <xdr:row>6</xdr:row>
      <xdr:rowOff>9525</xdr:rowOff>
    </xdr:to>
    <xdr:sp macro="" textlink="">
      <xdr:nvSpPr>
        <xdr:cNvPr id="27" name="AutoShape 55" descr="Formula"/>
        <xdr:cNvSpPr>
          <a:spLocks noChangeAspect="1" noChangeArrowheads="1"/>
        </xdr:cNvSpPr>
      </xdr:nvSpPr>
      <xdr:spPr bwMode="auto">
        <a:xfrm>
          <a:off x="981075" y="1276350"/>
          <a:ext cx="5715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57150</xdr:colOff>
      <xdr:row>7</xdr:row>
      <xdr:rowOff>9525</xdr:rowOff>
    </xdr:to>
    <xdr:sp macro="" textlink="">
      <xdr:nvSpPr>
        <xdr:cNvPr id="28" name="AutoShape 56" descr="Formula"/>
        <xdr:cNvSpPr>
          <a:spLocks noChangeAspect="1" noChangeArrowheads="1"/>
        </xdr:cNvSpPr>
      </xdr:nvSpPr>
      <xdr:spPr bwMode="auto">
        <a:xfrm>
          <a:off x="981075" y="1476375"/>
          <a:ext cx="5715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57150</xdr:colOff>
      <xdr:row>10</xdr:row>
      <xdr:rowOff>9525</xdr:rowOff>
    </xdr:to>
    <xdr:sp macro="" textlink="">
      <xdr:nvSpPr>
        <xdr:cNvPr id="29" name="AutoShape 60" descr="Formula"/>
        <xdr:cNvSpPr>
          <a:spLocks noChangeAspect="1" noChangeArrowheads="1"/>
        </xdr:cNvSpPr>
      </xdr:nvSpPr>
      <xdr:spPr bwMode="auto">
        <a:xfrm>
          <a:off x="981075" y="2076450"/>
          <a:ext cx="5715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57150</xdr:colOff>
      <xdr:row>23</xdr:row>
      <xdr:rowOff>9525</xdr:rowOff>
    </xdr:to>
    <xdr:sp macro="" textlink="">
      <xdr:nvSpPr>
        <xdr:cNvPr id="30" name="AutoShape 71" descr="Formula"/>
        <xdr:cNvSpPr>
          <a:spLocks noChangeAspect="1" noChangeArrowheads="1"/>
        </xdr:cNvSpPr>
      </xdr:nvSpPr>
      <xdr:spPr bwMode="auto">
        <a:xfrm>
          <a:off x="981075" y="4676775"/>
          <a:ext cx="5715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40083</xdr:colOff>
      <xdr:row>11</xdr:row>
      <xdr:rowOff>58361</xdr:rowOff>
    </xdr:from>
    <xdr:to>
      <xdr:col>3</xdr:col>
      <xdr:colOff>192464</xdr:colOff>
      <xdr:row>11</xdr:row>
      <xdr:rowOff>163123</xdr:rowOff>
    </xdr:to>
    <xdr:pic>
      <xdr:nvPicPr>
        <xdr:cNvPr id="31" name="Picture 30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1158" y="2334836"/>
          <a:ext cx="152381" cy="104762"/>
        </a:xfrm>
        <a:prstGeom prst="rect">
          <a:avLst/>
        </a:prstGeom>
      </xdr:spPr>
    </xdr:pic>
    <xdr:clientData/>
  </xdr:twoCellAnchor>
  <xdr:twoCellAnchor editAs="oneCell">
    <xdr:from>
      <xdr:col>3</xdr:col>
      <xdr:colOff>40083</xdr:colOff>
      <xdr:row>13</xdr:row>
      <xdr:rowOff>57640</xdr:rowOff>
    </xdr:from>
    <xdr:to>
      <xdr:col>3</xdr:col>
      <xdr:colOff>192464</xdr:colOff>
      <xdr:row>13</xdr:row>
      <xdr:rowOff>162402</xdr:rowOff>
    </xdr:to>
    <xdr:pic>
      <xdr:nvPicPr>
        <xdr:cNvPr id="32" name="Picture 31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1158" y="2734165"/>
          <a:ext cx="152381" cy="104762"/>
        </a:xfrm>
        <a:prstGeom prst="rect">
          <a:avLst/>
        </a:prstGeom>
      </xdr:spPr>
    </xdr:pic>
    <xdr:clientData/>
  </xdr:twoCellAnchor>
  <xdr:twoCellAnchor editAs="oneCell">
    <xdr:from>
      <xdr:col>3</xdr:col>
      <xdr:colOff>40083</xdr:colOff>
      <xdr:row>10</xdr:row>
      <xdr:rowOff>58721</xdr:rowOff>
    </xdr:from>
    <xdr:to>
      <xdr:col>3</xdr:col>
      <xdr:colOff>192464</xdr:colOff>
      <xdr:row>10</xdr:row>
      <xdr:rowOff>163483</xdr:rowOff>
    </xdr:to>
    <xdr:pic>
      <xdr:nvPicPr>
        <xdr:cNvPr id="33" name="Picture 32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1158" y="2135171"/>
          <a:ext cx="152381" cy="104762"/>
        </a:xfrm>
        <a:prstGeom prst="rect">
          <a:avLst/>
        </a:prstGeom>
      </xdr:spPr>
    </xdr:pic>
    <xdr:clientData/>
  </xdr:twoCellAnchor>
  <xdr:twoCellAnchor editAs="oneCell">
    <xdr:from>
      <xdr:col>3</xdr:col>
      <xdr:colOff>40083</xdr:colOff>
      <xdr:row>22</xdr:row>
      <xdr:rowOff>54398</xdr:rowOff>
    </xdr:from>
    <xdr:to>
      <xdr:col>3</xdr:col>
      <xdr:colOff>192464</xdr:colOff>
      <xdr:row>22</xdr:row>
      <xdr:rowOff>159160</xdr:rowOff>
    </xdr:to>
    <xdr:pic>
      <xdr:nvPicPr>
        <xdr:cNvPr id="34" name="Picture 33"/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1158" y="4531148"/>
          <a:ext cx="152381" cy="104762"/>
        </a:xfrm>
        <a:prstGeom prst="rect">
          <a:avLst/>
        </a:prstGeom>
      </xdr:spPr>
    </xdr:pic>
    <xdr:clientData/>
  </xdr:twoCellAnchor>
  <xdr:twoCellAnchor editAs="oneCell">
    <xdr:from>
      <xdr:col>3</xdr:col>
      <xdr:colOff>40083</xdr:colOff>
      <xdr:row>6</xdr:row>
      <xdr:rowOff>60163</xdr:rowOff>
    </xdr:from>
    <xdr:to>
      <xdr:col>3</xdr:col>
      <xdr:colOff>192464</xdr:colOff>
      <xdr:row>6</xdr:row>
      <xdr:rowOff>164925</xdr:rowOff>
    </xdr:to>
    <xdr:pic>
      <xdr:nvPicPr>
        <xdr:cNvPr id="35" name="Picture 34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021158" y="1336513"/>
          <a:ext cx="152381" cy="104762"/>
        </a:xfrm>
        <a:prstGeom prst="rect">
          <a:avLst/>
        </a:prstGeom>
      </xdr:spPr>
    </xdr:pic>
    <xdr:clientData/>
  </xdr:twoCellAnchor>
  <xdr:twoCellAnchor editAs="oneCell">
    <xdr:from>
      <xdr:col>3</xdr:col>
      <xdr:colOff>40083</xdr:colOff>
      <xdr:row>8</xdr:row>
      <xdr:rowOff>59442</xdr:rowOff>
    </xdr:from>
    <xdr:to>
      <xdr:col>3</xdr:col>
      <xdr:colOff>192464</xdr:colOff>
      <xdr:row>8</xdr:row>
      <xdr:rowOff>164204</xdr:rowOff>
    </xdr:to>
    <xdr:pic>
      <xdr:nvPicPr>
        <xdr:cNvPr id="36" name="Picture 35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1158" y="1735842"/>
          <a:ext cx="152381" cy="104762"/>
        </a:xfrm>
        <a:prstGeom prst="rect">
          <a:avLst/>
        </a:prstGeom>
      </xdr:spPr>
    </xdr:pic>
    <xdr:clientData/>
  </xdr:twoCellAnchor>
  <xdr:twoCellAnchor editAs="oneCell">
    <xdr:from>
      <xdr:col>3</xdr:col>
      <xdr:colOff>40083</xdr:colOff>
      <xdr:row>9</xdr:row>
      <xdr:rowOff>59082</xdr:rowOff>
    </xdr:from>
    <xdr:to>
      <xdr:col>3</xdr:col>
      <xdr:colOff>192464</xdr:colOff>
      <xdr:row>9</xdr:row>
      <xdr:rowOff>163844</xdr:rowOff>
    </xdr:to>
    <xdr:pic>
      <xdr:nvPicPr>
        <xdr:cNvPr id="37" name="Picture 36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021158" y="1935507"/>
          <a:ext cx="152381" cy="104762"/>
        </a:xfrm>
        <a:prstGeom prst="rect">
          <a:avLst/>
        </a:prstGeom>
      </xdr:spPr>
    </xdr:pic>
    <xdr:clientData/>
  </xdr:twoCellAnchor>
  <xdr:twoCellAnchor editAs="oneCell">
    <xdr:from>
      <xdr:col>3</xdr:col>
      <xdr:colOff>40083</xdr:colOff>
      <xdr:row>17</xdr:row>
      <xdr:rowOff>56199</xdr:rowOff>
    </xdr:from>
    <xdr:to>
      <xdr:col>3</xdr:col>
      <xdr:colOff>192464</xdr:colOff>
      <xdr:row>17</xdr:row>
      <xdr:rowOff>160961</xdr:rowOff>
    </xdr:to>
    <xdr:pic>
      <xdr:nvPicPr>
        <xdr:cNvPr id="38" name="Picture 37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021158" y="3532824"/>
          <a:ext cx="152381" cy="104762"/>
        </a:xfrm>
        <a:prstGeom prst="rect">
          <a:avLst/>
        </a:prstGeom>
      </xdr:spPr>
    </xdr:pic>
    <xdr:clientData/>
  </xdr:twoCellAnchor>
  <xdr:twoCellAnchor editAs="oneCell">
    <xdr:from>
      <xdr:col>3</xdr:col>
      <xdr:colOff>40083</xdr:colOff>
      <xdr:row>12</xdr:row>
      <xdr:rowOff>58001</xdr:rowOff>
    </xdr:from>
    <xdr:to>
      <xdr:col>3</xdr:col>
      <xdr:colOff>192464</xdr:colOff>
      <xdr:row>12</xdr:row>
      <xdr:rowOff>162763</xdr:rowOff>
    </xdr:to>
    <xdr:pic>
      <xdr:nvPicPr>
        <xdr:cNvPr id="39" name="Picture 38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1021158" y="2534501"/>
          <a:ext cx="152381" cy="104762"/>
        </a:xfrm>
        <a:prstGeom prst="rect">
          <a:avLst/>
        </a:prstGeom>
      </xdr:spPr>
    </xdr:pic>
    <xdr:clientData/>
  </xdr:twoCellAnchor>
  <xdr:twoCellAnchor editAs="oneCell">
    <xdr:from>
      <xdr:col>3</xdr:col>
      <xdr:colOff>40083</xdr:colOff>
      <xdr:row>15</xdr:row>
      <xdr:rowOff>56920</xdr:rowOff>
    </xdr:from>
    <xdr:to>
      <xdr:col>3</xdr:col>
      <xdr:colOff>192464</xdr:colOff>
      <xdr:row>15</xdr:row>
      <xdr:rowOff>161682</xdr:rowOff>
    </xdr:to>
    <xdr:pic>
      <xdr:nvPicPr>
        <xdr:cNvPr id="40" name="Picture 39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1021158" y="3133495"/>
          <a:ext cx="152381" cy="104762"/>
        </a:xfrm>
        <a:prstGeom prst="rect">
          <a:avLst/>
        </a:prstGeom>
      </xdr:spPr>
    </xdr:pic>
    <xdr:clientData/>
  </xdr:twoCellAnchor>
  <xdr:twoCellAnchor editAs="oneCell">
    <xdr:from>
      <xdr:col>3</xdr:col>
      <xdr:colOff>40083</xdr:colOff>
      <xdr:row>7</xdr:row>
      <xdr:rowOff>59802</xdr:rowOff>
    </xdr:from>
    <xdr:to>
      <xdr:col>3</xdr:col>
      <xdr:colOff>192464</xdr:colOff>
      <xdr:row>7</xdr:row>
      <xdr:rowOff>164564</xdr:rowOff>
    </xdr:to>
    <xdr:pic>
      <xdr:nvPicPr>
        <xdr:cNvPr id="41" name="Picture 40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1021158" y="1536177"/>
          <a:ext cx="152381" cy="104762"/>
        </a:xfrm>
        <a:prstGeom prst="rect">
          <a:avLst/>
        </a:prstGeom>
      </xdr:spPr>
    </xdr:pic>
    <xdr:clientData/>
  </xdr:twoCellAnchor>
  <xdr:twoCellAnchor editAs="oneCell">
    <xdr:from>
      <xdr:col>3</xdr:col>
      <xdr:colOff>40083</xdr:colOff>
      <xdr:row>16</xdr:row>
      <xdr:rowOff>56559</xdr:rowOff>
    </xdr:from>
    <xdr:to>
      <xdr:col>3</xdr:col>
      <xdr:colOff>192464</xdr:colOff>
      <xdr:row>16</xdr:row>
      <xdr:rowOff>161321</xdr:rowOff>
    </xdr:to>
    <xdr:pic>
      <xdr:nvPicPr>
        <xdr:cNvPr id="42" name="Picture 41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1021158" y="3333159"/>
          <a:ext cx="152381" cy="104762"/>
        </a:xfrm>
        <a:prstGeom prst="rect">
          <a:avLst/>
        </a:prstGeom>
      </xdr:spPr>
    </xdr:pic>
    <xdr:clientData/>
  </xdr:twoCellAnchor>
  <xdr:twoCellAnchor editAs="oneCell">
    <xdr:from>
      <xdr:col>3</xdr:col>
      <xdr:colOff>40083</xdr:colOff>
      <xdr:row>18</xdr:row>
      <xdr:rowOff>55839</xdr:rowOff>
    </xdr:from>
    <xdr:to>
      <xdr:col>3</xdr:col>
      <xdr:colOff>192464</xdr:colOff>
      <xdr:row>18</xdr:row>
      <xdr:rowOff>160601</xdr:rowOff>
    </xdr:to>
    <xdr:pic>
      <xdr:nvPicPr>
        <xdr:cNvPr id="43" name="Picture 42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1021158" y="3732489"/>
          <a:ext cx="152381" cy="104762"/>
        </a:xfrm>
        <a:prstGeom prst="rect">
          <a:avLst/>
        </a:prstGeom>
      </xdr:spPr>
    </xdr:pic>
    <xdr:clientData/>
  </xdr:twoCellAnchor>
  <xdr:twoCellAnchor editAs="oneCell">
    <xdr:from>
      <xdr:col>3</xdr:col>
      <xdr:colOff>40083</xdr:colOff>
      <xdr:row>19</xdr:row>
      <xdr:rowOff>55478</xdr:rowOff>
    </xdr:from>
    <xdr:to>
      <xdr:col>3</xdr:col>
      <xdr:colOff>192464</xdr:colOff>
      <xdr:row>19</xdr:row>
      <xdr:rowOff>160240</xdr:rowOff>
    </xdr:to>
    <xdr:pic>
      <xdr:nvPicPr>
        <xdr:cNvPr id="44" name="Picture 4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1158" y="3932153"/>
          <a:ext cx="152381" cy="104762"/>
        </a:xfrm>
        <a:prstGeom prst="rect">
          <a:avLst/>
        </a:prstGeom>
      </xdr:spPr>
    </xdr:pic>
    <xdr:clientData/>
  </xdr:twoCellAnchor>
  <xdr:twoCellAnchor editAs="oneCell">
    <xdr:from>
      <xdr:col>3</xdr:col>
      <xdr:colOff>40083</xdr:colOff>
      <xdr:row>21</xdr:row>
      <xdr:rowOff>54758</xdr:rowOff>
    </xdr:from>
    <xdr:to>
      <xdr:col>3</xdr:col>
      <xdr:colOff>192464</xdr:colOff>
      <xdr:row>21</xdr:row>
      <xdr:rowOff>159520</xdr:rowOff>
    </xdr:to>
    <xdr:pic>
      <xdr:nvPicPr>
        <xdr:cNvPr id="45" name="Picture 44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1021158" y="4331483"/>
          <a:ext cx="152381" cy="104762"/>
        </a:xfrm>
        <a:prstGeom prst="rect">
          <a:avLst/>
        </a:prstGeom>
      </xdr:spPr>
    </xdr:pic>
    <xdr:clientData/>
  </xdr:twoCellAnchor>
  <xdr:twoCellAnchor editAs="oneCell">
    <xdr:from>
      <xdr:col>3</xdr:col>
      <xdr:colOff>40083</xdr:colOff>
      <xdr:row>20</xdr:row>
      <xdr:rowOff>55118</xdr:rowOff>
    </xdr:from>
    <xdr:to>
      <xdr:col>3</xdr:col>
      <xdr:colOff>192464</xdr:colOff>
      <xdr:row>20</xdr:row>
      <xdr:rowOff>159880</xdr:rowOff>
    </xdr:to>
    <xdr:pic>
      <xdr:nvPicPr>
        <xdr:cNvPr id="46" name="Picture 45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1021158" y="4131818"/>
          <a:ext cx="152381" cy="104762"/>
        </a:xfrm>
        <a:prstGeom prst="rect">
          <a:avLst/>
        </a:prstGeom>
      </xdr:spPr>
    </xdr:pic>
    <xdr:clientData/>
  </xdr:twoCellAnchor>
  <xdr:twoCellAnchor editAs="oneCell">
    <xdr:from>
      <xdr:col>3</xdr:col>
      <xdr:colOff>40083</xdr:colOff>
      <xdr:row>23</xdr:row>
      <xdr:rowOff>54030</xdr:rowOff>
    </xdr:from>
    <xdr:to>
      <xdr:col>3</xdr:col>
      <xdr:colOff>192464</xdr:colOff>
      <xdr:row>23</xdr:row>
      <xdr:rowOff>158792</xdr:rowOff>
    </xdr:to>
    <xdr:pic>
      <xdr:nvPicPr>
        <xdr:cNvPr id="47" name="Picture 46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1158" y="4730805"/>
          <a:ext cx="152381" cy="104762"/>
        </a:xfrm>
        <a:prstGeom prst="rect">
          <a:avLst/>
        </a:prstGeom>
      </xdr:spPr>
    </xdr:pic>
    <xdr:clientData/>
  </xdr:twoCellAnchor>
  <xdr:twoCellAnchor editAs="oneCell">
    <xdr:from>
      <xdr:col>3</xdr:col>
      <xdr:colOff>40083</xdr:colOff>
      <xdr:row>14</xdr:row>
      <xdr:rowOff>57280</xdr:rowOff>
    </xdr:from>
    <xdr:to>
      <xdr:col>3</xdr:col>
      <xdr:colOff>192464</xdr:colOff>
      <xdr:row>14</xdr:row>
      <xdr:rowOff>162042</xdr:rowOff>
    </xdr:to>
    <xdr:pic>
      <xdr:nvPicPr>
        <xdr:cNvPr id="48" name="Picture 47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1021158" y="2933830"/>
          <a:ext cx="152381" cy="10476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exceltemplate.net/eula" TargetMode="External"/><Relationship Id="rId4" Type="http://schemas.openxmlformats.org/officeDocument/2006/relationships/vmlDrawing" Target="../drawings/vmlDrawing1.vm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0.bin"/><Relationship Id="rId2" Type="http://schemas.openxmlformats.org/officeDocument/2006/relationships/hyperlink" Target="http://exceltemplate.net/" TargetMode="External"/><Relationship Id="rId1" Type="http://schemas.openxmlformats.org/officeDocument/2006/relationships/hyperlink" Target="http://exceltemplate.net/eula" TargetMode="External"/><Relationship Id="rId4" Type="http://schemas.openxmlformats.org/officeDocument/2006/relationships/drawing" Target="../drawings/drawing8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1.bin"/><Relationship Id="rId2" Type="http://schemas.openxmlformats.org/officeDocument/2006/relationships/hyperlink" Target="http://exceltemplate.net/" TargetMode="External"/><Relationship Id="rId1" Type="http://schemas.openxmlformats.org/officeDocument/2006/relationships/hyperlink" Target="http://exceltemplate.net/eula" TargetMode="External"/><Relationship Id="rId4" Type="http://schemas.openxmlformats.org/officeDocument/2006/relationships/drawing" Target="../drawings/drawing9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2.bin"/><Relationship Id="rId2" Type="http://schemas.openxmlformats.org/officeDocument/2006/relationships/hyperlink" Target="http://exceltemplate.net/" TargetMode="External"/><Relationship Id="rId1" Type="http://schemas.openxmlformats.org/officeDocument/2006/relationships/hyperlink" Target="http://exceltemplate.net/eula" TargetMode="External"/><Relationship Id="rId4" Type="http://schemas.openxmlformats.org/officeDocument/2006/relationships/drawing" Target="../drawings/drawing10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3.bin"/><Relationship Id="rId2" Type="http://schemas.openxmlformats.org/officeDocument/2006/relationships/hyperlink" Target="http://exceltemplate.net/" TargetMode="External"/><Relationship Id="rId1" Type="http://schemas.openxmlformats.org/officeDocument/2006/relationships/hyperlink" Target="http://exceltemplate.net/eula" TargetMode="External"/><Relationship Id="rId4" Type="http://schemas.openxmlformats.org/officeDocument/2006/relationships/drawing" Target="../drawings/drawing11.xml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4.bin"/><Relationship Id="rId2" Type="http://schemas.openxmlformats.org/officeDocument/2006/relationships/hyperlink" Target="http://exceltemplate.net/" TargetMode="External"/><Relationship Id="rId1" Type="http://schemas.openxmlformats.org/officeDocument/2006/relationships/hyperlink" Target="http://exceltemplate.net/eula" TargetMode="External"/><Relationship Id="rId4" Type="http://schemas.openxmlformats.org/officeDocument/2006/relationships/drawing" Target="../drawings/drawing12.xm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5.bin"/><Relationship Id="rId2" Type="http://schemas.openxmlformats.org/officeDocument/2006/relationships/hyperlink" Target="http://exceltemplate.net/" TargetMode="External"/><Relationship Id="rId1" Type="http://schemas.openxmlformats.org/officeDocument/2006/relationships/hyperlink" Target="http://exceltemplate.net/eula" TargetMode="External"/><Relationship Id="rId4" Type="http://schemas.openxmlformats.org/officeDocument/2006/relationships/drawing" Target="../drawings/drawing13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6.bin"/><Relationship Id="rId2" Type="http://schemas.openxmlformats.org/officeDocument/2006/relationships/hyperlink" Target="http://exceltemplate.net/" TargetMode="External"/><Relationship Id="rId1" Type="http://schemas.openxmlformats.org/officeDocument/2006/relationships/hyperlink" Target="http://exceltemplate.net/eula" TargetMode="External"/><Relationship Id="rId4" Type="http://schemas.openxmlformats.org/officeDocument/2006/relationships/drawing" Target="../drawings/drawing14.xm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7.bin"/><Relationship Id="rId2" Type="http://schemas.openxmlformats.org/officeDocument/2006/relationships/hyperlink" Target="http://exceltemplate.net/" TargetMode="External"/><Relationship Id="rId1" Type="http://schemas.openxmlformats.org/officeDocument/2006/relationships/hyperlink" Target="http://exceltemplate.net/eula" TargetMode="External"/><Relationship Id="rId4" Type="http://schemas.openxmlformats.org/officeDocument/2006/relationships/drawing" Target="../drawings/drawing15.xml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8.bin"/><Relationship Id="rId2" Type="http://schemas.openxmlformats.org/officeDocument/2006/relationships/hyperlink" Target="http://exceltemplate.net/" TargetMode="External"/><Relationship Id="rId1" Type="http://schemas.openxmlformats.org/officeDocument/2006/relationships/hyperlink" Target="http://exceltemplate.net/eula" TargetMode="External"/><Relationship Id="rId4" Type="http://schemas.openxmlformats.org/officeDocument/2006/relationships/drawing" Target="../drawings/drawing16.xml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9.bin"/><Relationship Id="rId2" Type="http://schemas.openxmlformats.org/officeDocument/2006/relationships/hyperlink" Target="http://exceltemplate.net/" TargetMode="External"/><Relationship Id="rId1" Type="http://schemas.openxmlformats.org/officeDocument/2006/relationships/hyperlink" Target="http://exceltemplate.net/eula" TargetMode="External"/><Relationship Id="rId4" Type="http://schemas.openxmlformats.org/officeDocument/2006/relationships/drawing" Target="../drawings/drawing17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exceltemplate.net/eula" TargetMode="External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0.bin"/><Relationship Id="rId2" Type="http://schemas.openxmlformats.org/officeDocument/2006/relationships/hyperlink" Target="http://exceltemplate.net/" TargetMode="External"/><Relationship Id="rId1" Type="http://schemas.openxmlformats.org/officeDocument/2006/relationships/hyperlink" Target="http://exceltemplate.net/eula" TargetMode="External"/><Relationship Id="rId4" Type="http://schemas.openxmlformats.org/officeDocument/2006/relationships/drawing" Target="../drawings/drawing18.xm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1.bin"/><Relationship Id="rId2" Type="http://schemas.openxmlformats.org/officeDocument/2006/relationships/hyperlink" Target="http://exceltemplate.net/" TargetMode="External"/><Relationship Id="rId1" Type="http://schemas.openxmlformats.org/officeDocument/2006/relationships/hyperlink" Target="http://exceltemplate.net/eula" TargetMode="External"/><Relationship Id="rId4" Type="http://schemas.openxmlformats.org/officeDocument/2006/relationships/drawing" Target="../drawings/drawing19.xml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2.bin"/><Relationship Id="rId2" Type="http://schemas.openxmlformats.org/officeDocument/2006/relationships/hyperlink" Target="http://exceltemplate.net/" TargetMode="External"/><Relationship Id="rId1" Type="http://schemas.openxmlformats.org/officeDocument/2006/relationships/hyperlink" Target="http://exceltemplate.net/eula" TargetMode="External"/><Relationship Id="rId4" Type="http://schemas.openxmlformats.org/officeDocument/2006/relationships/drawing" Target="../drawings/drawing20.xml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3.bin"/><Relationship Id="rId2" Type="http://schemas.openxmlformats.org/officeDocument/2006/relationships/hyperlink" Target="http://exceltemplate.net/" TargetMode="External"/><Relationship Id="rId1" Type="http://schemas.openxmlformats.org/officeDocument/2006/relationships/hyperlink" Target="http://exceltemplate.net/eula" TargetMode="External"/><Relationship Id="rId4" Type="http://schemas.openxmlformats.org/officeDocument/2006/relationships/drawing" Target="../drawings/drawing21.xml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4.bin"/><Relationship Id="rId2" Type="http://schemas.openxmlformats.org/officeDocument/2006/relationships/hyperlink" Target="http://exceltemplate.net/" TargetMode="External"/><Relationship Id="rId1" Type="http://schemas.openxmlformats.org/officeDocument/2006/relationships/hyperlink" Target="http://exceltemplate.net/eula" TargetMode="External"/><Relationship Id="rId4" Type="http://schemas.openxmlformats.org/officeDocument/2006/relationships/drawing" Target="../drawings/drawing2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http://exceltemplate.net/eula" TargetMode="External"/><Relationship Id="rId1" Type="http://schemas.openxmlformats.org/officeDocument/2006/relationships/hyperlink" Target="http://exceltemplate.net/" TargetMode="External"/><Relationship Id="rId4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://exceltemplate.net/eula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.bin"/><Relationship Id="rId2" Type="http://schemas.openxmlformats.org/officeDocument/2006/relationships/hyperlink" Target="http://exceltemplate.net/" TargetMode="External"/><Relationship Id="rId1" Type="http://schemas.openxmlformats.org/officeDocument/2006/relationships/hyperlink" Target="http://exceltemplate.net/eula" TargetMode="External"/><Relationship Id="rId4" Type="http://schemas.openxmlformats.org/officeDocument/2006/relationships/drawing" Target="../drawings/drawing5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8.bin"/><Relationship Id="rId2" Type="http://schemas.openxmlformats.org/officeDocument/2006/relationships/hyperlink" Target="http://exceltemplate.net/" TargetMode="External"/><Relationship Id="rId1" Type="http://schemas.openxmlformats.org/officeDocument/2006/relationships/hyperlink" Target="http://exceltemplate.net/eula" TargetMode="External"/><Relationship Id="rId4" Type="http://schemas.openxmlformats.org/officeDocument/2006/relationships/drawing" Target="../drawings/drawing6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9.bin"/><Relationship Id="rId2" Type="http://schemas.openxmlformats.org/officeDocument/2006/relationships/hyperlink" Target="http://exceltemplate.net/" TargetMode="External"/><Relationship Id="rId1" Type="http://schemas.openxmlformats.org/officeDocument/2006/relationships/hyperlink" Target="http://exceltemplate.net/eula" TargetMode="External"/><Relationship Id="rId4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>
    <pageSetUpPr fitToPage="1"/>
  </sheetPr>
  <dimension ref="B1:AA29"/>
  <sheetViews>
    <sheetView showGridLines="0" tabSelected="1" zoomScale="95" zoomScaleNormal="95" workbookViewId="0">
      <selection activeCell="E3" sqref="E3"/>
    </sheetView>
  </sheetViews>
  <sheetFormatPr defaultRowHeight="12.75" x14ac:dyDescent="0.2"/>
  <cols>
    <col min="1" max="1" width="1.42578125" style="2" customWidth="1"/>
    <col min="2" max="2" width="3.5703125" style="15" customWidth="1"/>
    <col min="3" max="3" width="9.7109375" style="9" customWidth="1"/>
    <col min="4" max="4" width="15.42578125" style="14" customWidth="1"/>
    <col min="5" max="5" width="17.7109375" style="10" customWidth="1"/>
    <col min="6" max="6" width="1.85546875" style="49" customWidth="1"/>
    <col min="7" max="8" width="9.140625" style="49"/>
    <col min="9" max="17" width="9.140625" style="2"/>
    <col min="18" max="18" width="5.5703125" style="2" customWidth="1"/>
    <col min="19" max="19" width="3.7109375" style="2" customWidth="1"/>
    <col min="20" max="20" width="3.140625" style="2" customWidth="1"/>
    <col min="21" max="21" width="0.7109375" style="2" customWidth="1"/>
    <col min="22" max="22" width="1.85546875" style="2" customWidth="1"/>
    <col min="23" max="23" width="7.5703125" style="2" customWidth="1"/>
    <col min="24" max="24" width="12.28515625" style="2" customWidth="1"/>
    <col min="25" max="25" width="12.42578125" style="2" customWidth="1"/>
    <col min="26" max="26" width="1.7109375" style="2" customWidth="1"/>
    <col min="27" max="16384" width="9.140625" style="2"/>
  </cols>
  <sheetData>
    <row r="1" spans="2:27" ht="10.5" customHeight="1" x14ac:dyDescent="0.2">
      <c r="E1" s="11"/>
    </row>
    <row r="2" spans="2:27" ht="20.100000000000001" customHeight="1" x14ac:dyDescent="0.2">
      <c r="B2" s="150" t="s">
        <v>43</v>
      </c>
      <c r="C2" s="150"/>
      <c r="D2" s="150"/>
      <c r="E2" s="150"/>
    </row>
    <row r="3" spans="2:27" ht="20.100000000000001" customHeight="1" x14ac:dyDescent="0.2">
      <c r="B3" s="160" t="s">
        <v>186</v>
      </c>
      <c r="C3" s="160"/>
      <c r="D3" s="160"/>
      <c r="E3" s="54" t="s">
        <v>63</v>
      </c>
    </row>
    <row r="4" spans="2:27" ht="20.100000000000001" customHeight="1" x14ac:dyDescent="0.2">
      <c r="B4" s="160" t="s">
        <v>66</v>
      </c>
      <c r="C4" s="160"/>
      <c r="D4" s="160"/>
      <c r="E4" s="54" t="s">
        <v>64</v>
      </c>
    </row>
    <row r="5" spans="2:27" ht="15.95" customHeight="1" x14ac:dyDescent="0.2">
      <c r="E5" s="82">
        <f ca="1">TODAY()</f>
        <v>41403</v>
      </c>
    </row>
    <row r="6" spans="2:27" ht="15.95" customHeight="1" x14ac:dyDescent="0.2">
      <c r="B6" s="98" t="s">
        <v>28</v>
      </c>
      <c r="C6" s="99" t="s">
        <v>33</v>
      </c>
      <c r="D6" s="100" t="s">
        <v>14</v>
      </c>
      <c r="E6" s="101" t="s">
        <v>15</v>
      </c>
    </row>
    <row r="7" spans="2:27" ht="15.95" customHeight="1" x14ac:dyDescent="0.2">
      <c r="B7" s="104">
        <v>1</v>
      </c>
      <c r="C7" s="105">
        <v>41371</v>
      </c>
      <c r="D7" s="106" t="s">
        <v>72</v>
      </c>
      <c r="E7" s="107" t="s">
        <v>78</v>
      </c>
      <c r="F7" s="49" t="s">
        <v>143</v>
      </c>
      <c r="G7" s="79">
        <v>0.91666666666666663</v>
      </c>
      <c r="H7" s="79" t="s">
        <v>174</v>
      </c>
    </row>
    <row r="8" spans="2:27" ht="15.95" customHeight="1" x14ac:dyDescent="0.2">
      <c r="B8" s="109">
        <v>2</v>
      </c>
      <c r="C8" s="110">
        <v>41385</v>
      </c>
      <c r="D8" s="111" t="s">
        <v>75</v>
      </c>
      <c r="E8" s="112" t="s">
        <v>144</v>
      </c>
      <c r="F8" s="49" t="s">
        <v>127</v>
      </c>
      <c r="G8" s="79">
        <v>0.58333333333333337</v>
      </c>
      <c r="H8" s="49" t="s">
        <v>175</v>
      </c>
      <c r="V8" s="151" t="s">
        <v>34</v>
      </c>
      <c r="W8" s="151"/>
      <c r="X8" s="161" t="str">
        <f ca="1">VLOOKUP(V9,C7:D25,2,FALSE)</f>
        <v>France</v>
      </c>
      <c r="Y8" s="161"/>
      <c r="AA8" s="34"/>
    </row>
    <row r="9" spans="2:27" ht="15.95" customHeight="1" x14ac:dyDescent="0.2">
      <c r="B9" s="104">
        <v>3</v>
      </c>
      <c r="C9" s="105">
        <v>41399</v>
      </c>
      <c r="D9" s="106" t="s">
        <v>18</v>
      </c>
      <c r="E9" s="107" t="s">
        <v>79</v>
      </c>
      <c r="F9" s="49" t="s">
        <v>79</v>
      </c>
      <c r="G9" s="79">
        <v>0.58333333333333337</v>
      </c>
      <c r="H9" s="49" t="s">
        <v>176</v>
      </c>
      <c r="V9" s="152">
        <f t="array" aca="1" ref="V9" ca="1">MIN(IF(C7:C25&gt;E5,C7:C25))</f>
        <v>41413</v>
      </c>
      <c r="W9" s="153"/>
      <c r="X9" s="162" t="str">
        <f ca="1">VLOOKUP(V9,C7:E25,3,FALSE)</f>
        <v>Le Mans</v>
      </c>
      <c r="Y9" s="162"/>
    </row>
    <row r="10" spans="2:27" ht="15.95" customHeight="1" x14ac:dyDescent="0.2">
      <c r="B10" s="109">
        <v>4</v>
      </c>
      <c r="C10" s="110">
        <v>41413</v>
      </c>
      <c r="D10" s="111" t="s">
        <v>73</v>
      </c>
      <c r="E10" s="112" t="s">
        <v>80</v>
      </c>
      <c r="F10" s="49" t="s">
        <v>80</v>
      </c>
      <c r="G10" s="79">
        <v>0.58333333333333337</v>
      </c>
      <c r="H10" s="49" t="s">
        <v>176</v>
      </c>
      <c r="R10" s="1"/>
      <c r="V10" s="154"/>
      <c r="W10" s="155"/>
      <c r="X10" s="163" t="str">
        <f ca="1">VLOOKUP(V9,C7:F25,4,FALSE)</f>
        <v>Le Mans</v>
      </c>
      <c r="Y10" s="163"/>
    </row>
    <row r="11" spans="2:27" ht="15.95" customHeight="1" x14ac:dyDescent="0.2">
      <c r="B11" s="104">
        <v>5</v>
      </c>
      <c r="C11" s="105">
        <v>41427</v>
      </c>
      <c r="D11" s="106" t="s">
        <v>22</v>
      </c>
      <c r="E11" s="107" t="s">
        <v>82</v>
      </c>
      <c r="F11" s="49" t="s">
        <v>82</v>
      </c>
      <c r="G11" s="79">
        <v>0.58333333333333337</v>
      </c>
      <c r="H11" s="49" t="s">
        <v>176</v>
      </c>
      <c r="V11" s="156">
        <f ca="1">V9</f>
        <v>41413</v>
      </c>
      <c r="W11" s="156"/>
      <c r="X11" s="81">
        <f ca="1">VLOOKUP(V9,C7:G25,5,FALSE)</f>
        <v>0.58333333333333337</v>
      </c>
      <c r="Y11" s="78" t="str">
        <f ca="1">VLOOKUP(V9,C7:H25,6,FALSE)</f>
        <v>GMT + 2</v>
      </c>
    </row>
    <row r="12" spans="2:27" ht="15.95" customHeight="1" x14ac:dyDescent="0.2">
      <c r="B12" s="109">
        <v>6</v>
      </c>
      <c r="C12" s="110">
        <v>41441</v>
      </c>
      <c r="D12" s="111" t="s">
        <v>18</v>
      </c>
      <c r="E12" s="112" t="s">
        <v>25</v>
      </c>
      <c r="F12" s="49" t="s">
        <v>145</v>
      </c>
      <c r="G12" s="79">
        <v>0.58333333333333337</v>
      </c>
      <c r="H12" s="49" t="s">
        <v>176</v>
      </c>
      <c r="R12" s="3"/>
      <c r="W12" s="37"/>
    </row>
    <row r="13" spans="2:27" ht="15.95" customHeight="1" x14ac:dyDescent="0.2">
      <c r="B13" s="104">
        <v>7</v>
      </c>
      <c r="C13" s="105">
        <v>41454</v>
      </c>
      <c r="D13" s="106" t="s">
        <v>74</v>
      </c>
      <c r="E13" s="107" t="s">
        <v>81</v>
      </c>
      <c r="F13" s="49" t="s">
        <v>81</v>
      </c>
      <c r="G13" s="79">
        <v>0.625</v>
      </c>
      <c r="H13" s="49" t="s">
        <v>176</v>
      </c>
      <c r="V13" s="159" t="s">
        <v>61</v>
      </c>
      <c r="W13" s="159"/>
      <c r="X13" s="159"/>
      <c r="Y13" s="159"/>
    </row>
    <row r="14" spans="2:27" ht="15.95" customHeight="1" x14ac:dyDescent="0.2">
      <c r="B14" s="109">
        <v>8</v>
      </c>
      <c r="C14" s="110">
        <v>41469</v>
      </c>
      <c r="D14" s="111" t="s">
        <v>20</v>
      </c>
      <c r="E14" s="112" t="s">
        <v>83</v>
      </c>
      <c r="F14" s="49" t="s">
        <v>146</v>
      </c>
      <c r="G14" s="79">
        <v>0.58333333333333337</v>
      </c>
      <c r="H14" s="49" t="s">
        <v>176</v>
      </c>
      <c r="R14" s="1"/>
      <c r="V14" s="157">
        <f t="array" aca="1" ref="V14" ca="1">IF(ISERROR(LARGE(IF($C$7:$C$25&lt;E5,$C$7:$C$25),1)),"",LARGE(IF($C$7:$C$25&lt;E5,$C$7:$C$25),1))</f>
        <v>41399</v>
      </c>
      <c r="W14" s="157"/>
      <c r="X14" s="44" t="str">
        <f ca="1">IF(V14&lt;&gt;"",VLOOKUP(V14,$C$7:$D$25,2,FALSE),"")</f>
        <v>Spain</v>
      </c>
      <c r="Y14" s="44" t="str">
        <f ca="1">IF(V14&lt;&gt;"",VLOOKUP(V14,$C$7:$E$25,3,FALSE),"")</f>
        <v>Jerez</v>
      </c>
    </row>
    <row r="15" spans="2:27" ht="15.95" customHeight="1" x14ac:dyDescent="0.2">
      <c r="B15" s="104">
        <v>9</v>
      </c>
      <c r="C15" s="105">
        <v>41476</v>
      </c>
      <c r="D15" s="106" t="s">
        <v>75</v>
      </c>
      <c r="E15" s="107" t="s">
        <v>84</v>
      </c>
      <c r="F15" s="49" t="s">
        <v>147</v>
      </c>
      <c r="G15" s="79">
        <v>0.58333333333333337</v>
      </c>
      <c r="H15" s="49" t="s">
        <v>177</v>
      </c>
      <c r="R15" s="1"/>
      <c r="V15" s="38">
        <f ca="1">IF($V$14&lt;&gt;"",1,"")</f>
        <v>1</v>
      </c>
      <c r="W15" s="39" t="e">
        <f ca="1">IF(V14&lt;&gt;"",INDEX('Drivers Standing'!$L$8:$AG$37,MATCH(25,OFFSET('Drivers Standing'!$O$8:$O$37,0,INDEX($B$7:$C$25,MATCH($V$14,$C$7:$C$25,0),1)),0),1),"")</f>
        <v>#N/A</v>
      </c>
      <c r="X15" s="35"/>
      <c r="Y15" s="39" t="e">
        <f ca="1">IF(V14&lt;&gt;"",IF(ISERR(FIND("-",VLOOKUP(W15,'Team and Driver'!$H$7:$K$36,4,FALSE))),VLOOKUP(W15,'Team and Driver'!$H$7:$K$36,4,FALSE),LEFT(VLOOKUP(W15,'Team and Driver'!$H$7:$K$36,4,FALSE),FIND("-",VLOOKUP(W15,'Team and Driver'!$H$7:$K$36,4,FALSE))-1)),"")</f>
        <v>#N/A</v>
      </c>
    </row>
    <row r="16" spans="2:27" ht="15.95" customHeight="1" x14ac:dyDescent="0.2">
      <c r="B16" s="109">
        <v>10</v>
      </c>
      <c r="C16" s="110">
        <v>41504</v>
      </c>
      <c r="D16" s="111" t="s">
        <v>75</v>
      </c>
      <c r="E16" s="112" t="s">
        <v>86</v>
      </c>
      <c r="F16" s="49" t="s">
        <v>86</v>
      </c>
      <c r="G16" s="79">
        <v>0.58333333333333337</v>
      </c>
      <c r="H16" s="49" t="s">
        <v>178</v>
      </c>
      <c r="V16" s="38">
        <f ca="1">IF($V$14&lt;&gt;"",2,"")</f>
        <v>2</v>
      </c>
      <c r="W16" s="35" t="e">
        <f ca="1">IF(V14&lt;&gt;"",INDEX('Drivers Standing'!$L$8:$AG$37,MATCH(20,OFFSET('Drivers Standing'!$O$8:$O$37,0,INDEX($B$7:$C$25,MATCH($V$14,$C$7:$C$25,0),1)),0),1),"")</f>
        <v>#N/A</v>
      </c>
      <c r="X16" s="35"/>
      <c r="Y16" s="35" t="e">
        <f ca="1">IF(V14&lt;&gt;"",IF(ISERR(FIND("-",VLOOKUP(W16,'Team and Driver'!$H$7:$K$36,4,FALSE))),VLOOKUP(W16,'Team and Driver'!$H$7:$K$36,4,FALSE),LEFT(VLOOKUP(W16,'Team and Driver'!$H$7:$K$36,4,FALSE),FIND("-",VLOOKUP(W16,'Team and Driver'!$H$7:$K$36,4,FALSE))-1)),"")</f>
        <v>#N/A</v>
      </c>
    </row>
    <row r="17" spans="2:25" ht="15.95" customHeight="1" x14ac:dyDescent="0.2">
      <c r="B17" s="104">
        <v>11</v>
      </c>
      <c r="C17" s="105">
        <v>41511</v>
      </c>
      <c r="D17" s="106" t="s">
        <v>76</v>
      </c>
      <c r="E17" s="107" t="s">
        <v>148</v>
      </c>
      <c r="F17" s="49" t="s">
        <v>85</v>
      </c>
      <c r="G17" s="79">
        <v>0.54166666666666663</v>
      </c>
      <c r="H17" s="49" t="s">
        <v>176</v>
      </c>
      <c r="R17" s="3"/>
      <c r="V17" s="38">
        <f ca="1">IF($V$14&lt;&gt;"",3,"")</f>
        <v>3</v>
      </c>
      <c r="W17" s="35" t="e">
        <f ca="1">IF(V14&lt;&gt;"",INDEX('Drivers Standing'!$L$8:$AG$37,MATCH(16,OFFSET('Drivers Standing'!$O$8:$O$37,0,INDEX($B$7:$C$25,MATCH($V$14,$C$7:$C$25,0),1)),0),1),"")</f>
        <v>#N/A</v>
      </c>
      <c r="X17" s="35"/>
      <c r="Y17" s="35" t="e">
        <f ca="1">IF(V14&lt;&gt;"",IF(ISERR(FIND("-",VLOOKUP(W17,'Team and Driver'!$H$7:$K$36,4,FALSE))),VLOOKUP(W17,'Team and Driver'!$H$7:$K$36,4,FALSE),LEFT(VLOOKUP(W17,'Team and Driver'!$H$7:$K$36,4,FALSE),FIND("-",VLOOKUP(W17,'Team and Driver'!$H$7:$K$36,4,FALSE))-1)),"")</f>
        <v>#N/A</v>
      </c>
    </row>
    <row r="18" spans="2:25" ht="15.95" customHeight="1" x14ac:dyDescent="0.2">
      <c r="B18" s="109">
        <v>12</v>
      </c>
      <c r="C18" s="110">
        <v>41518</v>
      </c>
      <c r="D18" s="111" t="s">
        <v>128</v>
      </c>
      <c r="E18" s="112" t="s">
        <v>19</v>
      </c>
      <c r="F18" s="49" t="s">
        <v>19</v>
      </c>
      <c r="G18" s="79">
        <v>0.54166666666666663</v>
      </c>
      <c r="H18" s="49" t="s">
        <v>179</v>
      </c>
      <c r="S18" s="1"/>
      <c r="T18" s="4"/>
      <c r="U18" s="1"/>
      <c r="V18" s="158">
        <f t="array" aca="1" ref="V18" ca="1">IF(ISERROR(LARGE(IF($C$7:$C$25&lt;E5,$C$7:$C$25),2)),"",LARGE(IF($C$7:$C$25&lt;E5,$C$7:$C$25),2))</f>
        <v>41385</v>
      </c>
      <c r="W18" s="158"/>
      <c r="X18" s="45" t="str">
        <f ca="1">IF(V18&lt;&gt;"",VLOOKUP(V18,$C$7:$D$25,2,FALSE),"")</f>
        <v>United States</v>
      </c>
      <c r="Y18" s="45" t="str">
        <f ca="1">IF(V18&lt;&gt;"",VLOOKUP(V18,$C$7:$E$25,3,FALSE),"")</f>
        <v>Americas</v>
      </c>
    </row>
    <row r="19" spans="2:25" ht="15.95" customHeight="1" x14ac:dyDescent="0.2">
      <c r="B19" s="104">
        <v>13</v>
      </c>
      <c r="C19" s="105">
        <v>41532</v>
      </c>
      <c r="D19" s="106" t="s">
        <v>77</v>
      </c>
      <c r="E19" s="107" t="s">
        <v>87</v>
      </c>
      <c r="F19" s="49" t="s">
        <v>87</v>
      </c>
      <c r="G19" s="79">
        <v>0.58333333333333337</v>
      </c>
      <c r="H19" s="49" t="s">
        <v>176</v>
      </c>
      <c r="T19" s="1"/>
      <c r="U19" s="5"/>
      <c r="V19" s="46">
        <f ca="1">IF($V$18&lt;&gt;"",1,"")</f>
        <v>1</v>
      </c>
      <c r="W19" s="47" t="e">
        <f ca="1">IF(V18&lt;&gt;"",INDEX('Drivers Standing'!$L$8:$AG$37,MATCH(25,OFFSET('Drivers Standing'!$O$8:$O$37,0,INDEX($B$7:$C$25,MATCH($V$18,$C$7:$C$25,0),1)),0),1),"")</f>
        <v>#N/A</v>
      </c>
      <c r="X19" s="48"/>
      <c r="Y19" s="47" t="e">
        <f ca="1">IF(V18&lt;&gt;"",IF(ISERR(FIND("-",VLOOKUP(W19,'Team and Driver'!$H$7:$K$36,4,FALSE))),VLOOKUP(W19,'Team and Driver'!$H$7:$K$36,4,FALSE),LEFT(VLOOKUP(W19,'Team and Driver'!$H$7:$K$36,4,FALSE),FIND("-",VLOOKUP(W19,'Team and Driver'!$H$7:$K$36,4,FALSE))-1)),"")</f>
        <v>#N/A</v>
      </c>
    </row>
    <row r="20" spans="2:25" ht="15.95" customHeight="1" x14ac:dyDescent="0.2">
      <c r="B20" s="109">
        <v>14</v>
      </c>
      <c r="C20" s="110">
        <v>41546</v>
      </c>
      <c r="D20" s="111" t="s">
        <v>18</v>
      </c>
      <c r="E20" s="112" t="s">
        <v>118</v>
      </c>
      <c r="F20" s="49" t="s">
        <v>149</v>
      </c>
      <c r="G20" s="79">
        <v>0.58333333333333337</v>
      </c>
      <c r="H20" s="49" t="s">
        <v>176</v>
      </c>
      <c r="R20" s="1"/>
      <c r="S20" s="3"/>
      <c r="T20" s="1"/>
      <c r="U20" s="1"/>
      <c r="V20" s="46">
        <f ca="1">IF($V$18&lt;&gt;"",2,"")</f>
        <v>2</v>
      </c>
      <c r="W20" s="48" t="e">
        <f ca="1">IF(V18&lt;&gt;"",INDEX('Drivers Standing'!$L$8:$AG$37,MATCH(20,OFFSET('Drivers Standing'!$O$8:$O$37,0,INDEX($B$7:$C$25,MATCH($V$18,$C$7:$C$25,0),1)),0),1),"")</f>
        <v>#N/A</v>
      </c>
      <c r="X20" s="48"/>
      <c r="Y20" s="48" t="e">
        <f ca="1">IF(V18&lt;&gt;"",IF(ISERR(FIND("-",VLOOKUP(W20,'Team and Driver'!$H$7:$K$36,4,FALSE))),VLOOKUP(W20,'Team and Driver'!$H$7:$K$36,4,FALSE),LEFT(VLOOKUP(W20,'Team and Driver'!$H$7:$K$36,4,FALSE),FIND("-",VLOOKUP(W20,'Team and Driver'!$H$7:$K$36,4,FALSE))-1)),"")</f>
        <v>#N/A</v>
      </c>
    </row>
    <row r="21" spans="2:25" ht="15.95" customHeight="1" x14ac:dyDescent="0.2">
      <c r="B21" s="104">
        <v>15</v>
      </c>
      <c r="C21" s="105">
        <v>41560</v>
      </c>
      <c r="D21" s="106" t="s">
        <v>16</v>
      </c>
      <c r="E21" s="107" t="s">
        <v>17</v>
      </c>
      <c r="F21" s="49" t="s">
        <v>150</v>
      </c>
      <c r="G21" s="79">
        <v>0.66666666666666663</v>
      </c>
      <c r="H21" s="49" t="s">
        <v>180</v>
      </c>
      <c r="U21" s="1"/>
      <c r="V21" s="46">
        <f ca="1">IF($V$18&lt;&gt;"",3,"")</f>
        <v>3</v>
      </c>
      <c r="W21" s="48" t="e">
        <f ca="1">IF(V18&lt;&gt;"",INDEX('Drivers Standing'!$L$8:$AG$37,MATCH(16,OFFSET('Drivers Standing'!$O$8:$O$37,0,INDEX($B$7:$C$25,MATCH($V$18,$C$7:$C$25,0),1)),0),1),"")</f>
        <v>#N/A</v>
      </c>
      <c r="X21" s="48"/>
      <c r="Y21" s="48" t="e">
        <f ca="1">IF(V18&lt;&gt;"",IF(ISERR(FIND("-",VLOOKUP(W21,'Team and Driver'!$H$7:$K$36,4,FALSE))),VLOOKUP(W21,'Team and Driver'!$H$7:$K$36,4,FALSE),LEFT(VLOOKUP(W21,'Team and Driver'!$H$7:$K$36,4,FALSE),FIND("-",VLOOKUP(W21,'Team and Driver'!$H$7:$K$36,4,FALSE))-1)),"")</f>
        <v>#N/A</v>
      </c>
    </row>
    <row r="22" spans="2:25" ht="15.95" customHeight="1" x14ac:dyDescent="0.2">
      <c r="B22" s="109">
        <v>16</v>
      </c>
      <c r="C22" s="110">
        <v>41567</v>
      </c>
      <c r="D22" s="111" t="s">
        <v>32</v>
      </c>
      <c r="E22" s="112" t="s">
        <v>89</v>
      </c>
      <c r="F22" s="49" t="s">
        <v>151</v>
      </c>
      <c r="G22" s="79">
        <v>0.66666666666666663</v>
      </c>
      <c r="H22" s="49" t="s">
        <v>181</v>
      </c>
      <c r="R22" s="3"/>
      <c r="V22" s="157">
        <f t="array" aca="1" ref="V22" ca="1">IF(ISERROR(LARGE(IF($C$7:$C$25&lt;E5,$C$7:$C$25),3)),"",LARGE(IF($C$7:$C$25&lt;E5,$C$7:$C$25),3))</f>
        <v>41371</v>
      </c>
      <c r="W22" s="157"/>
      <c r="X22" s="44" t="str">
        <f ca="1">IF(V22&lt;&gt;"",VLOOKUP(V22,$C$7:$D$25,2,FALSE),"")</f>
        <v>Qatar</v>
      </c>
      <c r="Y22" s="44" t="str">
        <f ca="1">IF(V22&lt;&gt;"",VLOOKUP(V22,$C$7:$E$25,3,FALSE),"")</f>
        <v>Losail</v>
      </c>
    </row>
    <row r="23" spans="2:25" ht="15.95" customHeight="1" x14ac:dyDescent="0.2">
      <c r="B23" s="104">
        <v>17</v>
      </c>
      <c r="C23" s="105">
        <v>41574</v>
      </c>
      <c r="D23" s="106" t="s">
        <v>23</v>
      </c>
      <c r="E23" s="107" t="s">
        <v>88</v>
      </c>
      <c r="F23" s="49" t="s">
        <v>88</v>
      </c>
      <c r="G23" s="79">
        <v>0.625</v>
      </c>
      <c r="H23" s="49" t="s">
        <v>182</v>
      </c>
      <c r="S23" s="1"/>
      <c r="T23" s="4"/>
      <c r="U23" s="1"/>
      <c r="V23" s="38">
        <f ca="1">IF($V$22&lt;&gt;"",1,"")</f>
        <v>1</v>
      </c>
      <c r="W23" s="39" t="e">
        <f ca="1">IF(V22&lt;&gt;"",INDEX('Drivers Standing'!$L$8:$AG$37,MATCH(25,OFFSET('Drivers Standing'!$O$8:$O$37,0,INDEX($B$7:$C$25,MATCH($V$22,$C$7:$C$25,0),1)),0),1),"")</f>
        <v>#N/A</v>
      </c>
      <c r="X23" s="35"/>
      <c r="Y23" s="39" t="e">
        <f ca="1">IF(V22&lt;&gt;"",IF(ISERR(FIND("-",VLOOKUP(W23,'Team and Driver'!$H$7:$K$36,4,FALSE))),VLOOKUP(W23,'Team and Driver'!$H$7:$K$36,4,FALSE),LEFT(VLOOKUP(W23,'Team and Driver'!$H$7:$K$36,4,FALSE),FIND("-",VLOOKUP(W23,'Team and Driver'!$H$7:$K$36,4,FALSE))-1)),"")</f>
        <v>#N/A</v>
      </c>
    </row>
    <row r="24" spans="2:25" ht="15.95" customHeight="1" x14ac:dyDescent="0.2">
      <c r="B24" s="109">
        <v>18</v>
      </c>
      <c r="C24" s="110">
        <v>41588</v>
      </c>
      <c r="D24" s="111" t="s">
        <v>18</v>
      </c>
      <c r="E24" s="112" t="s">
        <v>21</v>
      </c>
      <c r="F24" s="50" t="s">
        <v>21</v>
      </c>
      <c r="G24" s="80">
        <v>0.58333333333333337</v>
      </c>
      <c r="H24" s="80" t="s">
        <v>179</v>
      </c>
      <c r="I24" s="149" t="s">
        <v>59</v>
      </c>
      <c r="J24" s="149"/>
      <c r="K24" s="149"/>
      <c r="L24" s="149"/>
      <c r="M24" s="149"/>
      <c r="N24" s="149"/>
      <c r="O24" s="149"/>
      <c r="P24" s="149"/>
      <c r="Q24" s="149"/>
      <c r="R24" s="149"/>
      <c r="S24" s="149"/>
      <c r="T24" s="149"/>
      <c r="U24" s="5"/>
      <c r="V24" s="38">
        <f ca="1">IF($V$22&lt;&gt;"",2,"")</f>
        <v>2</v>
      </c>
      <c r="W24" s="35" t="e">
        <f ca="1">IF(V22&lt;&gt;"",INDEX('Drivers Standing'!$L$8:$AG$37,MATCH(20,OFFSET('Drivers Standing'!$O$8:$O$37,0,INDEX($B$7:$C$25,MATCH($V$22,$C$7:$C$25,0),1)),0),1),"")</f>
        <v>#N/A</v>
      </c>
      <c r="X24" s="35"/>
      <c r="Y24" s="35" t="e">
        <f ca="1">IF(V22&lt;&gt;"",IF(ISERR(FIND("-",VLOOKUP(W24,'Team and Driver'!$H$7:$K$36,4,FALSE))),VLOOKUP(W24,'Team and Driver'!$H$7:$K$36,4,FALSE),LEFT(VLOOKUP(W24,'Team and Driver'!$H$7:$K$36,4,FALSE),FIND("-",VLOOKUP(W24,'Team and Driver'!$H$7:$K$36,4,FALSE))-1)),"")</f>
        <v>#N/A</v>
      </c>
    </row>
    <row r="25" spans="2:25" ht="15.95" customHeight="1" x14ac:dyDescent="0.2">
      <c r="B25" s="136" t="s">
        <v>183</v>
      </c>
      <c r="C25" s="135"/>
      <c r="D25" s="136"/>
      <c r="E25" s="133"/>
      <c r="G25" s="80">
        <v>0.58333333333333337</v>
      </c>
      <c r="H25" s="80" t="s">
        <v>62</v>
      </c>
      <c r="I25" s="149"/>
      <c r="J25" s="149"/>
      <c r="K25" s="149"/>
      <c r="L25" s="149"/>
      <c r="M25" s="149"/>
      <c r="N25" s="149"/>
      <c r="O25" s="149"/>
      <c r="P25" s="149"/>
      <c r="Q25" s="149"/>
      <c r="R25" s="149"/>
      <c r="S25" s="149"/>
      <c r="T25" s="149"/>
      <c r="U25" s="1"/>
      <c r="V25" s="38">
        <f ca="1">IF($V$22&lt;&gt;"",3,"")</f>
        <v>3</v>
      </c>
      <c r="W25" s="35" t="e">
        <f ca="1">IF(V22&lt;&gt;"",INDEX('Drivers Standing'!$L$8:$AG$37,MATCH(16,OFFSET('Drivers Standing'!$O$8:$O$37,0,INDEX($B$7:$C$25,MATCH($V$22,$C$7:$C$25,0),1)),0),1),"")</f>
        <v>#N/A</v>
      </c>
      <c r="X25" s="35"/>
      <c r="Y25" s="35" t="e">
        <f ca="1">IF(V22&lt;&gt;"",IF(ISERR(FIND("-",VLOOKUP(W25,'Team and Driver'!$H$7:$K$36,4,FALSE))),VLOOKUP(W25,'Team and Driver'!$H$7:$K$36,4,FALSE),LEFT(VLOOKUP(W25,'Team and Driver'!$H$7:$K$36,4,FALSE),FIND("-",VLOOKUP(W25,'Team and Driver'!$H$7:$K$36,4,FALSE))-1)),"")</f>
        <v>#N/A</v>
      </c>
    </row>
    <row r="26" spans="2:25" ht="9.75" customHeight="1" x14ac:dyDescent="0.2">
      <c r="C26" s="13"/>
      <c r="U26" s="1"/>
      <c r="V26" s="1"/>
      <c r="W26" s="1" t="s">
        <v>68</v>
      </c>
    </row>
    <row r="27" spans="2:25" ht="15.95" customHeight="1" x14ac:dyDescent="0.2">
      <c r="R27" s="3"/>
      <c r="S27" s="1"/>
      <c r="T27" s="1"/>
      <c r="U27" s="1"/>
      <c r="V27" s="1"/>
    </row>
    <row r="28" spans="2:25" ht="15.95" customHeight="1" x14ac:dyDescent="0.2">
      <c r="T28" s="1"/>
      <c r="U28" s="1"/>
      <c r="V28" s="1"/>
    </row>
    <row r="29" spans="2:25" ht="15.95" customHeight="1" x14ac:dyDescent="0.2"/>
  </sheetData>
  <sheetProtection formatCells="0" formatColumns="0" formatRows="0"/>
  <mergeCells count="14">
    <mergeCell ref="I24:T25"/>
    <mergeCell ref="B2:E2"/>
    <mergeCell ref="V8:W8"/>
    <mergeCell ref="V9:W10"/>
    <mergeCell ref="V11:W11"/>
    <mergeCell ref="V14:W14"/>
    <mergeCell ref="V18:W18"/>
    <mergeCell ref="V22:W22"/>
    <mergeCell ref="V13:Y13"/>
    <mergeCell ref="B3:D3"/>
    <mergeCell ref="B4:D4"/>
    <mergeCell ref="X8:Y8"/>
    <mergeCell ref="X9:Y9"/>
    <mergeCell ref="X10:Y10"/>
  </mergeCells>
  <conditionalFormatting sqref="B7:E24">
    <cfRule type="expression" dxfId="204" priority="3">
      <formula>$B7=$H$3</formula>
    </cfRule>
  </conditionalFormatting>
  <conditionalFormatting sqref="V14:Y17">
    <cfRule type="expression" dxfId="203" priority="1">
      <formula>ISNA($X$14)</formula>
    </cfRule>
  </conditionalFormatting>
  <hyperlinks>
    <hyperlink ref="E3" r:id="rId1"/>
    <hyperlink ref="E4" location="'Team and Driver'!A1" display="Team Setup"/>
    <hyperlink ref="B2:E2" location="Dashboard!A1" display="Dashboard"/>
    <hyperlink ref="B3:D3" location="'Drivers Standing'!A1" display="Driver's Championship"/>
    <hyperlink ref="B4:D4" location="'Team Standing'!A1" display="Team's Championship"/>
    <hyperlink ref="D8" location="'Race Result (2)'!H2:L3" display="Malaysia"/>
    <hyperlink ref="D9" location="'Race Result (3)'!H2:L3" display="China"/>
    <hyperlink ref="D10" location="'Race Result (4)'!H2:L3" display="Turkey"/>
    <hyperlink ref="D11" location="'Race Result (5)'!H2:L3" display="Spain"/>
    <hyperlink ref="D12" location="'Race Result (6)'!H2:L3" display="Monaco"/>
    <hyperlink ref="D13" location="'Race Result (7)'!H2:L3" display="Canada"/>
    <hyperlink ref="D15" location="'Race Result (9)'!H2:L3" display="Great-Britain"/>
    <hyperlink ref="D16" location="'Race Result (10)'!H2:L3" display="Germany"/>
    <hyperlink ref="D17" location="'Race Result (11)'!H2:L3" display="Hungary"/>
    <hyperlink ref="D18" location="'Race Result (12)'!H2:L3" display="Belgium"/>
    <hyperlink ref="D19" location="'Race Result (13)'!H2:L3" display="Italy"/>
    <hyperlink ref="D20" location="'Race Result (14)'!H2:L3" display="Singapore"/>
    <hyperlink ref="D21" location="'Race Result (15)'!H2:L3" display="Japan"/>
    <hyperlink ref="D22" location="'Race Result (16)'!H2:L3" display="South Korea"/>
    <hyperlink ref="D23" location="'Race Result (17)'!H2:L3" display="India"/>
    <hyperlink ref="D24" location="'Race Result (18)'!H2:L3" display="UAE"/>
    <hyperlink ref="D14" location="'Race Result (8)'!H2:L3" display="Spain"/>
    <hyperlink ref="D7" location="'Race Result'!A1" display="Australia"/>
  </hyperlinks>
  <pageMargins left="0.25" right="0.25" top="0.75" bottom="0.75" header="0.3" footer="0.3"/>
  <pageSetup scale="69" orientation="landscape" horizontalDpi="300" verticalDpi="300" r:id="rId2"/>
  <ignoredErrors>
    <ignoredError sqref="Y18 Y22" formula="1"/>
  </ignoredErrors>
  <drawing r:id="rId3"/>
  <legacyDrawing r:id="rId4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U26"/>
  <sheetViews>
    <sheetView showGridLines="0" zoomScale="95" zoomScaleNormal="95" workbookViewId="0">
      <selection activeCell="D11" sqref="D11"/>
    </sheetView>
  </sheetViews>
  <sheetFormatPr defaultRowHeight="12.75" x14ac:dyDescent="0.2"/>
  <cols>
    <col min="1" max="1" width="1.5703125" style="87" customWidth="1"/>
    <col min="2" max="2" width="3.5703125" style="83" customWidth="1"/>
    <col min="3" max="3" width="9.7109375" style="84" customWidth="1"/>
    <col min="4" max="4" width="15.42578125" style="85" customWidth="1"/>
    <col min="5" max="5" width="17.7109375" style="87" bestFit="1" customWidth="1"/>
    <col min="6" max="6" width="5" style="87" customWidth="1"/>
    <col min="7" max="7" width="1.42578125" style="87" customWidth="1"/>
    <col min="8" max="8" width="9.140625" style="84"/>
    <col min="9" max="9" width="17.28515625" style="87" customWidth="1"/>
    <col min="10" max="10" width="14.28515625" style="87" customWidth="1"/>
    <col min="11" max="11" width="24.140625" style="87" customWidth="1"/>
    <col min="12" max="12" width="12.85546875" style="87" customWidth="1"/>
    <col min="13" max="13" width="11.85546875" style="88" customWidth="1"/>
    <col min="14" max="14" width="3.42578125" style="89" hidden="1" customWidth="1"/>
    <col min="15" max="15" width="2.140625" style="87" bestFit="1" customWidth="1"/>
    <col min="16" max="16" width="16.140625" style="90" customWidth="1"/>
    <col min="17" max="17" width="1.85546875" style="87" customWidth="1"/>
    <col min="18" max="20" width="9.140625" style="87"/>
    <col min="21" max="21" width="5.42578125" style="87" customWidth="1"/>
    <col min="22" max="22" width="2.28515625" style="87" customWidth="1"/>
    <col min="23" max="16384" width="9.140625" style="87"/>
  </cols>
  <sheetData>
    <row r="1" spans="2:21" ht="10.5" customHeight="1" x14ac:dyDescent="0.2">
      <c r="E1" s="86"/>
      <c r="F1" s="86"/>
      <c r="G1" s="86"/>
    </row>
    <row r="2" spans="2:21" ht="20.100000000000001" customHeight="1" x14ac:dyDescent="0.2">
      <c r="B2" s="171" t="s">
        <v>43</v>
      </c>
      <c r="C2" s="171"/>
      <c r="D2" s="171"/>
      <c r="E2" s="171"/>
      <c r="F2" s="86"/>
      <c r="G2" s="86"/>
      <c r="H2" s="91" t="s">
        <v>44</v>
      </c>
      <c r="I2" s="173" t="s">
        <v>157</v>
      </c>
      <c r="J2" s="174"/>
      <c r="K2" s="174"/>
      <c r="L2" s="175"/>
      <c r="M2" s="91" t="s">
        <v>58</v>
      </c>
      <c r="P2" s="179" t="s">
        <v>119</v>
      </c>
      <c r="Q2" s="179"/>
      <c r="R2" s="179"/>
      <c r="S2" s="179"/>
      <c r="T2" s="179"/>
      <c r="U2" s="179"/>
    </row>
    <row r="3" spans="2:21" ht="20.100000000000001" customHeight="1" x14ac:dyDescent="0.2">
      <c r="B3" s="171" t="s">
        <v>186</v>
      </c>
      <c r="C3" s="171"/>
      <c r="D3" s="171"/>
      <c r="E3" s="141" t="s">
        <v>63</v>
      </c>
      <c r="F3" s="86"/>
      <c r="G3" s="86"/>
      <c r="H3" s="16">
        <v>4</v>
      </c>
      <c r="I3" s="176"/>
      <c r="J3" s="177"/>
      <c r="K3" s="177"/>
      <c r="L3" s="178"/>
      <c r="M3" s="93"/>
      <c r="P3" s="94"/>
      <c r="Q3" s="86"/>
      <c r="R3" s="86"/>
      <c r="S3" s="86"/>
      <c r="T3" s="86"/>
      <c r="U3" s="86"/>
    </row>
    <row r="4" spans="2:21" ht="20.100000000000001" customHeight="1" x14ac:dyDescent="0.2">
      <c r="B4" s="171" t="s">
        <v>66</v>
      </c>
      <c r="C4" s="171"/>
      <c r="D4" s="171"/>
      <c r="E4" s="141" t="s">
        <v>64</v>
      </c>
      <c r="F4" s="86"/>
      <c r="G4" s="86"/>
      <c r="P4" s="94"/>
      <c r="Q4" s="86"/>
      <c r="R4" s="86"/>
      <c r="S4" s="86"/>
      <c r="T4" s="86"/>
      <c r="U4" s="86"/>
    </row>
    <row r="5" spans="2:21" ht="15.95" customHeight="1" x14ac:dyDescent="0.2">
      <c r="F5" s="86"/>
      <c r="G5" s="86"/>
      <c r="H5" s="95" t="s">
        <v>0</v>
      </c>
      <c r="I5" s="96" t="s">
        <v>188</v>
      </c>
      <c r="J5" s="96" t="s">
        <v>4</v>
      </c>
      <c r="K5" s="96" t="s">
        <v>2</v>
      </c>
      <c r="L5" s="96" t="s">
        <v>109</v>
      </c>
      <c r="M5" s="97" t="s">
        <v>3</v>
      </c>
      <c r="N5" s="87"/>
      <c r="P5" s="94"/>
      <c r="Q5" s="86"/>
      <c r="R5" s="86"/>
      <c r="S5" s="86"/>
      <c r="T5" s="86"/>
      <c r="U5" s="86"/>
    </row>
    <row r="6" spans="2:21" ht="15.95" customHeight="1" thickBot="1" x14ac:dyDescent="0.25">
      <c r="B6" s="98" t="s">
        <v>28</v>
      </c>
      <c r="C6" s="99" t="s">
        <v>33</v>
      </c>
      <c r="D6" s="100" t="s">
        <v>14</v>
      </c>
      <c r="E6" s="101" t="s">
        <v>15</v>
      </c>
      <c r="F6" s="86"/>
      <c r="G6" s="86"/>
      <c r="H6" s="102">
        <v>1</v>
      </c>
      <c r="I6" s="23"/>
      <c r="J6" s="21" t="str">
        <f>IF(I6&lt;&gt;"",VLOOKUP(I6,'Team and Driver'!$H$7:$J$36,3,FALSE),"")</f>
        <v/>
      </c>
      <c r="K6" s="21" t="str">
        <f>IF(I6&lt;&gt;"",VLOOKUP(I6,'Team and Driver'!$H$7:$K$36,4,FALSE),"")</f>
        <v/>
      </c>
      <c r="L6" s="21" t="str">
        <f>IF(I6&lt;&gt;"",VLOOKUP(I6,'Team and Driver'!$H$7:$L$36,5,FALSE),"")</f>
        <v/>
      </c>
      <c r="M6" s="103">
        <v>25</v>
      </c>
      <c r="N6" s="87"/>
      <c r="P6" s="94"/>
      <c r="Q6" s="86"/>
      <c r="R6" s="86"/>
      <c r="S6" s="86"/>
      <c r="T6" s="86"/>
      <c r="U6" s="86"/>
    </row>
    <row r="7" spans="2:21" ht="15.95" customHeight="1" thickBot="1" x14ac:dyDescent="0.25">
      <c r="B7" s="104">
        <v>1</v>
      </c>
      <c r="C7" s="105">
        <v>41371</v>
      </c>
      <c r="D7" s="106" t="s">
        <v>72</v>
      </c>
      <c r="E7" s="107" t="s">
        <v>78</v>
      </c>
      <c r="F7" s="108" t="s">
        <v>45</v>
      </c>
      <c r="G7" s="86"/>
      <c r="H7" s="102">
        <v>2</v>
      </c>
      <c r="I7" s="24"/>
      <c r="J7" s="21" t="str">
        <f>IF(I7&lt;&gt;"",VLOOKUP(I7,'Team and Driver'!$H$7:$J$36,3,FALSE),"")</f>
        <v/>
      </c>
      <c r="K7" s="21" t="str">
        <f>IF(I7&lt;&gt;"",VLOOKUP(I7,'Team and Driver'!$H$7:$K$36,4,FALSE),"")</f>
        <v/>
      </c>
      <c r="L7" s="21" t="str">
        <f>IF(I7&lt;&gt;"",VLOOKUP(I7,'Team and Driver'!$H$7:$L$36,5,FALSE),"")</f>
        <v/>
      </c>
      <c r="M7" s="103">
        <v>20</v>
      </c>
      <c r="N7" s="87"/>
      <c r="P7" s="94"/>
      <c r="Q7" s="86"/>
      <c r="R7" s="86"/>
      <c r="S7" s="86"/>
      <c r="T7" s="86"/>
      <c r="U7" s="86"/>
    </row>
    <row r="8" spans="2:21" ht="15.95" customHeight="1" thickBot="1" x14ac:dyDescent="0.25">
      <c r="B8" s="109">
        <v>2</v>
      </c>
      <c r="C8" s="110">
        <v>41385</v>
      </c>
      <c r="D8" s="111" t="s">
        <v>75</v>
      </c>
      <c r="E8" s="112" t="s">
        <v>144</v>
      </c>
      <c r="F8" s="108" t="s">
        <v>45</v>
      </c>
      <c r="G8" s="86"/>
      <c r="H8" s="102">
        <v>3</v>
      </c>
      <c r="I8" s="24"/>
      <c r="J8" s="21" t="str">
        <f>IF(I8&lt;&gt;"",VLOOKUP(I8,'Team and Driver'!$H$7:$J$36,3,FALSE),"")</f>
        <v/>
      </c>
      <c r="K8" s="21" t="str">
        <f>IF(I8&lt;&gt;"",VLOOKUP(I8,'Team and Driver'!$H$7:$K$36,4,FALSE),"")</f>
        <v/>
      </c>
      <c r="L8" s="21" t="str">
        <f>IF(I8&lt;&gt;"",VLOOKUP(I8,'Team and Driver'!$H$7:$L$36,5,FALSE),"")</f>
        <v/>
      </c>
      <c r="M8" s="103">
        <v>16</v>
      </c>
      <c r="N8" s="87"/>
      <c r="P8" s="94"/>
      <c r="Q8" s="86"/>
      <c r="R8" s="86"/>
      <c r="S8" s="86"/>
      <c r="T8" s="86"/>
      <c r="U8" s="86"/>
    </row>
    <row r="9" spans="2:21" ht="15.95" customHeight="1" thickBot="1" x14ac:dyDescent="0.25">
      <c r="B9" s="104">
        <v>3</v>
      </c>
      <c r="C9" s="105">
        <v>41399</v>
      </c>
      <c r="D9" s="106" t="s">
        <v>18</v>
      </c>
      <c r="E9" s="107" t="s">
        <v>79</v>
      </c>
      <c r="F9" s="108" t="s">
        <v>45</v>
      </c>
      <c r="G9" s="86"/>
      <c r="H9" s="113">
        <v>4</v>
      </c>
      <c r="I9" s="25"/>
      <c r="J9" s="18" t="str">
        <f>IF(I9&lt;&gt;"",VLOOKUP(I9,'Team and Driver'!$H$7:$J$36,3,FALSE),"")</f>
        <v/>
      </c>
      <c r="K9" s="18" t="str">
        <f>IF(I9&lt;&gt;"",VLOOKUP(I9,'Team and Driver'!$H$7:$K$36,4,FALSE),"")</f>
        <v/>
      </c>
      <c r="L9" s="21" t="str">
        <f>IF(I9&lt;&gt;"",VLOOKUP(I9,'Team and Driver'!$H$7:$L$36,5,FALSE),"")</f>
        <v/>
      </c>
      <c r="M9" s="114">
        <v>13</v>
      </c>
      <c r="N9" s="87"/>
      <c r="P9" s="94"/>
      <c r="Q9" s="86"/>
      <c r="R9" s="86"/>
      <c r="S9" s="86"/>
      <c r="T9" s="86"/>
      <c r="U9" s="86"/>
    </row>
    <row r="10" spans="2:21" ht="15.95" customHeight="1" thickBot="1" x14ac:dyDescent="0.25">
      <c r="B10" s="109">
        <v>4</v>
      </c>
      <c r="C10" s="110">
        <v>41413</v>
      </c>
      <c r="D10" s="111" t="s">
        <v>73</v>
      </c>
      <c r="E10" s="112" t="s">
        <v>80</v>
      </c>
      <c r="F10" s="108" t="s">
        <v>45</v>
      </c>
      <c r="G10" s="86"/>
      <c r="H10" s="113">
        <v>5</v>
      </c>
      <c r="I10" s="25"/>
      <c r="J10" s="18" t="str">
        <f>IF(I10&lt;&gt;"",VLOOKUP(I10,'Team and Driver'!$H$7:$J$36,3,FALSE),"")</f>
        <v/>
      </c>
      <c r="K10" s="18" t="str">
        <f>IF(I10&lt;&gt;"",VLOOKUP(I10,'Team and Driver'!$H$7:$K$36,4,FALSE),"")</f>
        <v/>
      </c>
      <c r="L10" s="21" t="str">
        <f>IF(I10&lt;&gt;"",VLOOKUP(I10,'Team and Driver'!$H$7:$L$36,5,FALSE),"")</f>
        <v/>
      </c>
      <c r="M10" s="114">
        <v>11</v>
      </c>
      <c r="N10" s="89">
        <v>1</v>
      </c>
      <c r="P10" s="94"/>
      <c r="Q10" s="86"/>
      <c r="R10" s="86"/>
      <c r="S10" s="86"/>
      <c r="T10" s="86"/>
      <c r="U10" s="86"/>
    </row>
    <row r="11" spans="2:21" ht="15.95" customHeight="1" thickBot="1" x14ac:dyDescent="0.25">
      <c r="B11" s="104">
        <v>5</v>
      </c>
      <c r="C11" s="105">
        <v>41427</v>
      </c>
      <c r="D11" s="106" t="s">
        <v>22</v>
      </c>
      <c r="E11" s="107" t="s">
        <v>82</v>
      </c>
      <c r="F11" s="108" t="s">
        <v>45</v>
      </c>
      <c r="G11" s="86"/>
      <c r="H11" s="113">
        <v>6</v>
      </c>
      <c r="I11" s="25"/>
      <c r="J11" s="18" t="str">
        <f>IF(I11&lt;&gt;"",VLOOKUP(I11,'Team and Driver'!$H$7:$J$36,3,FALSE),"")</f>
        <v/>
      </c>
      <c r="K11" s="18" t="str">
        <f>IF(I11&lt;&gt;"",VLOOKUP(I11,'Team and Driver'!$H$7:$K$36,4,FALSE),"")</f>
        <v/>
      </c>
      <c r="L11" s="21" t="str">
        <f>IF(I11&lt;&gt;"",VLOOKUP(I11,'Team and Driver'!$H$7:$L$36,5,FALSE),"")</f>
        <v/>
      </c>
      <c r="M11" s="114">
        <v>10</v>
      </c>
      <c r="N11" s="89">
        <v>1</v>
      </c>
      <c r="P11" s="94"/>
      <c r="Q11" s="86"/>
      <c r="R11" s="86"/>
      <c r="S11" s="86"/>
      <c r="T11" s="86"/>
      <c r="U11" s="86"/>
    </row>
    <row r="12" spans="2:21" ht="15.95" customHeight="1" thickBot="1" x14ac:dyDescent="0.25">
      <c r="B12" s="109">
        <v>6</v>
      </c>
      <c r="C12" s="110">
        <v>41441</v>
      </c>
      <c r="D12" s="111" t="s">
        <v>18</v>
      </c>
      <c r="E12" s="112" t="s">
        <v>25</v>
      </c>
      <c r="F12" s="108" t="s">
        <v>45</v>
      </c>
      <c r="G12" s="86"/>
      <c r="H12" s="113">
        <v>7</v>
      </c>
      <c r="I12" s="25"/>
      <c r="J12" s="18" t="str">
        <f>IF(I12&lt;&gt;"",VLOOKUP(I12,'Team and Driver'!$H$7:$J$36,3,FALSE),"")</f>
        <v/>
      </c>
      <c r="K12" s="18" t="str">
        <f>IF(I12&lt;&gt;"",VLOOKUP(I12,'Team and Driver'!$H$7:$K$36,4,FALSE),"")</f>
        <v/>
      </c>
      <c r="L12" s="21" t="str">
        <f>IF(I12&lt;&gt;"",VLOOKUP(I12,'Team and Driver'!$H$7:$L$36,5,FALSE),"")</f>
        <v/>
      </c>
      <c r="M12" s="114">
        <v>9</v>
      </c>
      <c r="N12" s="89">
        <v>1</v>
      </c>
      <c r="P12" s="94" t="s">
        <v>48</v>
      </c>
      <c r="Q12" s="86" t="s">
        <v>47</v>
      </c>
      <c r="R12" s="115"/>
      <c r="S12" s="86"/>
      <c r="T12" s="86"/>
      <c r="U12" s="86"/>
    </row>
    <row r="13" spans="2:21" ht="15.95" customHeight="1" thickBot="1" x14ac:dyDescent="0.25">
      <c r="B13" s="104">
        <v>7</v>
      </c>
      <c r="C13" s="105">
        <v>41454</v>
      </c>
      <c r="D13" s="106" t="s">
        <v>74</v>
      </c>
      <c r="E13" s="107" t="s">
        <v>81</v>
      </c>
      <c r="F13" s="108" t="s">
        <v>45</v>
      </c>
      <c r="G13" s="86"/>
      <c r="H13" s="113">
        <v>8</v>
      </c>
      <c r="I13" s="25"/>
      <c r="J13" s="18" t="str">
        <f>IF(I13&lt;&gt;"",VLOOKUP(I13,'Team and Driver'!$H$7:$J$36,3,FALSE),"")</f>
        <v/>
      </c>
      <c r="K13" s="18" t="str">
        <f>IF(I13&lt;&gt;"",VLOOKUP(I13,'Team and Driver'!$H$7:$K$36,4,FALSE),"")</f>
        <v/>
      </c>
      <c r="L13" s="21" t="str">
        <f>IF(I13&lt;&gt;"",VLOOKUP(I13,'Team and Driver'!$H$7:$L$36,5,FALSE),"")</f>
        <v/>
      </c>
      <c r="M13" s="114">
        <v>8</v>
      </c>
      <c r="N13" s="89">
        <v>1</v>
      </c>
      <c r="P13" s="94" t="s">
        <v>56</v>
      </c>
      <c r="Q13" s="86" t="s">
        <v>47</v>
      </c>
      <c r="R13" s="116"/>
      <c r="S13" s="86"/>
      <c r="T13" s="86"/>
      <c r="U13" s="86"/>
    </row>
    <row r="14" spans="2:21" ht="15.95" customHeight="1" thickBot="1" x14ac:dyDescent="0.25">
      <c r="B14" s="109">
        <v>8</v>
      </c>
      <c r="C14" s="110">
        <v>41469</v>
      </c>
      <c r="D14" s="111" t="s">
        <v>20</v>
      </c>
      <c r="E14" s="112" t="s">
        <v>83</v>
      </c>
      <c r="F14" s="108" t="s">
        <v>45</v>
      </c>
      <c r="G14" s="86"/>
      <c r="H14" s="113">
        <v>9</v>
      </c>
      <c r="I14" s="25"/>
      <c r="J14" s="18" t="str">
        <f>IF(I14&lt;&gt;"",VLOOKUP(I14,'Team and Driver'!$H$7:$J$36,3,FALSE),"")</f>
        <v/>
      </c>
      <c r="K14" s="18" t="str">
        <f>IF(I14&lt;&gt;"",VLOOKUP(I14,'Team and Driver'!$H$7:$K$36,4,FALSE),"")</f>
        <v/>
      </c>
      <c r="L14" s="21" t="str">
        <f>IF(I14&lt;&gt;"",VLOOKUP(I14,'Team and Driver'!$H$7:$L$36,5,FALSE),"")</f>
        <v/>
      </c>
      <c r="M14" s="114">
        <v>7</v>
      </c>
      <c r="N14" s="89">
        <v>1</v>
      </c>
      <c r="P14" s="94" t="s">
        <v>46</v>
      </c>
      <c r="Q14" s="86" t="s">
        <v>47</v>
      </c>
      <c r="R14" s="119"/>
      <c r="S14" s="86"/>
      <c r="T14" s="120"/>
      <c r="U14" s="120"/>
    </row>
    <row r="15" spans="2:21" ht="15.95" customHeight="1" thickBot="1" x14ac:dyDescent="0.25">
      <c r="B15" s="104">
        <v>9</v>
      </c>
      <c r="C15" s="105">
        <v>41476</v>
      </c>
      <c r="D15" s="106" t="s">
        <v>75</v>
      </c>
      <c r="E15" s="107" t="s">
        <v>84</v>
      </c>
      <c r="F15" s="108" t="s">
        <v>45</v>
      </c>
      <c r="G15" s="86"/>
      <c r="H15" s="113">
        <v>10</v>
      </c>
      <c r="I15" s="25"/>
      <c r="J15" s="18" t="str">
        <f>IF(I15&lt;&gt;"",VLOOKUP(I15,'Team and Driver'!$H$7:$J$36,3,FALSE),"")</f>
        <v/>
      </c>
      <c r="K15" s="18" t="str">
        <f>IF(I15&lt;&gt;"",VLOOKUP(I15,'Team and Driver'!$H$7:$K$36,4,FALSE),"")</f>
        <v/>
      </c>
      <c r="L15" s="21" t="str">
        <f>IF(I15&lt;&gt;"",VLOOKUP(I15,'Team and Driver'!$H$7:$L$36,5,FALSE),"")</f>
        <v/>
      </c>
      <c r="M15" s="114">
        <v>6</v>
      </c>
      <c r="N15" s="89">
        <v>1</v>
      </c>
      <c r="P15" s="94" t="s">
        <v>52</v>
      </c>
      <c r="Q15" s="86" t="s">
        <v>47</v>
      </c>
      <c r="R15" s="116"/>
      <c r="S15" s="86"/>
      <c r="T15" s="86"/>
      <c r="U15" s="86"/>
    </row>
    <row r="16" spans="2:21" ht="15.95" customHeight="1" thickBot="1" x14ac:dyDescent="0.25">
      <c r="B16" s="109">
        <v>10</v>
      </c>
      <c r="C16" s="110">
        <v>41504</v>
      </c>
      <c r="D16" s="111" t="s">
        <v>75</v>
      </c>
      <c r="E16" s="112" t="s">
        <v>86</v>
      </c>
      <c r="F16" s="108" t="s">
        <v>45</v>
      </c>
      <c r="G16" s="86"/>
      <c r="H16" s="113">
        <v>11</v>
      </c>
      <c r="I16" s="25"/>
      <c r="J16" s="18" t="str">
        <f>IF(I16&lt;&gt;"",VLOOKUP(I16,'Team and Driver'!$H$7:$J$36,3,FALSE),"")</f>
        <v/>
      </c>
      <c r="K16" s="18" t="str">
        <f>IF(I16&lt;&gt;"",VLOOKUP(I16,'Team and Driver'!$H$7:$K$36,4,FALSE),"")</f>
        <v/>
      </c>
      <c r="L16" s="21" t="str">
        <f>IF(I16&lt;&gt;"",VLOOKUP(I16,'Team and Driver'!$H$7:$L$36,5,FALSE),"")</f>
        <v/>
      </c>
      <c r="M16" s="131">
        <v>5</v>
      </c>
      <c r="P16" s="94" t="s">
        <v>53</v>
      </c>
      <c r="Q16" s="86" t="s">
        <v>47</v>
      </c>
      <c r="R16" s="116"/>
      <c r="S16" s="86"/>
      <c r="T16" s="86"/>
      <c r="U16" s="86"/>
    </row>
    <row r="17" spans="2:21" s="118" customFormat="1" ht="15.95" customHeight="1" thickBot="1" x14ac:dyDescent="0.25">
      <c r="B17" s="104">
        <v>11</v>
      </c>
      <c r="C17" s="105">
        <v>41511</v>
      </c>
      <c r="D17" s="106" t="s">
        <v>76</v>
      </c>
      <c r="E17" s="107" t="s">
        <v>148</v>
      </c>
      <c r="F17" s="108" t="s">
        <v>45</v>
      </c>
      <c r="G17" s="86"/>
      <c r="H17" s="113">
        <v>12</v>
      </c>
      <c r="I17" s="25"/>
      <c r="J17" s="18" t="str">
        <f>IF(I17&lt;&gt;"",VLOOKUP(I17,'Team and Driver'!$H$7:$J$36,3,FALSE),"")</f>
        <v/>
      </c>
      <c r="K17" s="18" t="str">
        <f>IF(I17&lt;&gt;"",VLOOKUP(I17,'Team and Driver'!$H$7:$K$36,4,FALSE),"")</f>
        <v/>
      </c>
      <c r="L17" s="21" t="str">
        <f>IF(I17&lt;&gt;"",VLOOKUP(I17,'Team and Driver'!$H$7:$L$36,5,FALSE),"")</f>
        <v/>
      </c>
      <c r="M17" s="130">
        <v>4</v>
      </c>
      <c r="P17" s="94" t="s">
        <v>49</v>
      </c>
      <c r="Q17" s="86" t="s">
        <v>47</v>
      </c>
      <c r="R17" s="115"/>
      <c r="S17" s="86"/>
      <c r="T17" s="86"/>
      <c r="U17" s="86"/>
    </row>
    <row r="18" spans="2:21" ht="15.95" customHeight="1" thickBot="1" x14ac:dyDescent="0.25">
      <c r="B18" s="109">
        <v>12</v>
      </c>
      <c r="C18" s="110">
        <v>41518</v>
      </c>
      <c r="D18" s="111" t="s">
        <v>128</v>
      </c>
      <c r="E18" s="112" t="s">
        <v>19</v>
      </c>
      <c r="F18" s="108" t="s">
        <v>45</v>
      </c>
      <c r="G18" s="86"/>
      <c r="H18" s="113">
        <v>13</v>
      </c>
      <c r="I18" s="25"/>
      <c r="J18" s="18" t="str">
        <f>IF(I18&lt;&gt;"",VLOOKUP(I18,'Team and Driver'!$H$7:$J$36,3,FALSE),"")</f>
        <v/>
      </c>
      <c r="K18" s="18" t="str">
        <f>IF(I18&lt;&gt;"",VLOOKUP(I18,'Team and Driver'!$H$7:$K$36,4,FALSE),"")</f>
        <v/>
      </c>
      <c r="L18" s="21" t="str">
        <f>IF(I18&lt;&gt;"",VLOOKUP(I18,'Team and Driver'!$H$7:$L$36,5,FALSE),"")</f>
        <v/>
      </c>
      <c r="M18" s="131">
        <v>3</v>
      </c>
      <c r="N18" s="87"/>
      <c r="P18" s="94" t="s">
        <v>50</v>
      </c>
      <c r="Q18" s="86" t="s">
        <v>47</v>
      </c>
      <c r="R18" s="115"/>
      <c r="S18" s="86"/>
      <c r="T18" s="86"/>
      <c r="U18" s="86"/>
    </row>
    <row r="19" spans="2:21" ht="15.95" customHeight="1" thickBot="1" x14ac:dyDescent="0.25">
      <c r="B19" s="104">
        <v>13</v>
      </c>
      <c r="C19" s="105">
        <v>41532</v>
      </c>
      <c r="D19" s="106" t="s">
        <v>77</v>
      </c>
      <c r="E19" s="107" t="s">
        <v>87</v>
      </c>
      <c r="F19" s="108" t="s">
        <v>45</v>
      </c>
      <c r="G19" s="86"/>
      <c r="H19" s="113">
        <v>14</v>
      </c>
      <c r="I19" s="25"/>
      <c r="J19" s="18" t="str">
        <f>IF(I19&lt;&gt;"",VLOOKUP(I19,'Team and Driver'!$H$7:$J$36,3,FALSE),"")</f>
        <v/>
      </c>
      <c r="K19" s="18" t="str">
        <f>IF(I19&lt;&gt;"",VLOOKUP(I19,'Team and Driver'!$H$7:$K$36,4,FALSE),"")</f>
        <v/>
      </c>
      <c r="L19" s="21" t="str">
        <f>IF(I19&lt;&gt;"",VLOOKUP(I19,'Team and Driver'!$H$7:$L$36,5,FALSE),"")</f>
        <v/>
      </c>
      <c r="M19" s="131">
        <v>2</v>
      </c>
      <c r="N19" s="87"/>
      <c r="P19" s="94" t="s">
        <v>55</v>
      </c>
      <c r="Q19" s="86" t="s">
        <v>47</v>
      </c>
      <c r="R19" s="116"/>
      <c r="S19" s="86"/>
      <c r="T19" s="86"/>
      <c r="U19" s="86"/>
    </row>
    <row r="20" spans="2:21" ht="15.95" customHeight="1" thickBot="1" x14ac:dyDescent="0.25">
      <c r="B20" s="109">
        <v>14</v>
      </c>
      <c r="C20" s="110">
        <v>41546</v>
      </c>
      <c r="D20" s="111" t="s">
        <v>18</v>
      </c>
      <c r="E20" s="112" t="s">
        <v>118</v>
      </c>
      <c r="F20" s="108" t="s">
        <v>45</v>
      </c>
      <c r="G20" s="86"/>
      <c r="H20" s="113">
        <v>15</v>
      </c>
      <c r="I20" s="25"/>
      <c r="J20" s="18" t="str">
        <f>IF(I20&lt;&gt;"",VLOOKUP(I20,'Team and Driver'!$H$7:$J$36,3,FALSE),"")</f>
        <v/>
      </c>
      <c r="K20" s="18" t="str">
        <f>IF(I20&lt;&gt;"",VLOOKUP(I20,'Team and Driver'!$H$7:$K$36,4,FALSE),"")</f>
        <v/>
      </c>
      <c r="L20" s="21" t="str">
        <f>IF(I20&lt;&gt;"",VLOOKUP(I20,'Team and Driver'!$H$7:$L$36,5,FALSE),"")</f>
        <v/>
      </c>
      <c r="M20" s="130">
        <v>1</v>
      </c>
      <c r="N20" s="87"/>
      <c r="P20" s="94" t="s">
        <v>54</v>
      </c>
      <c r="Q20" s="86" t="s">
        <v>47</v>
      </c>
      <c r="R20" s="116"/>
      <c r="S20" s="86"/>
      <c r="T20" s="86"/>
      <c r="U20" s="86"/>
    </row>
    <row r="21" spans="2:21" ht="15.95" customHeight="1" x14ac:dyDescent="0.2">
      <c r="B21" s="104">
        <v>15</v>
      </c>
      <c r="C21" s="105">
        <v>41560</v>
      </c>
      <c r="D21" s="106" t="s">
        <v>16</v>
      </c>
      <c r="E21" s="107" t="s">
        <v>17</v>
      </c>
      <c r="F21" s="108" t="s">
        <v>45</v>
      </c>
      <c r="G21" s="86"/>
      <c r="N21" s="87"/>
      <c r="P21" s="94" t="s">
        <v>51</v>
      </c>
      <c r="Q21" s="86" t="s">
        <v>47</v>
      </c>
      <c r="R21" s="115"/>
      <c r="S21" s="86"/>
      <c r="T21" s="86"/>
      <c r="U21" s="86"/>
    </row>
    <row r="22" spans="2:21" ht="15.95" customHeight="1" x14ac:dyDescent="0.2">
      <c r="B22" s="109">
        <v>16</v>
      </c>
      <c r="C22" s="110">
        <v>41567</v>
      </c>
      <c r="D22" s="111" t="s">
        <v>32</v>
      </c>
      <c r="E22" s="112" t="s">
        <v>89</v>
      </c>
      <c r="F22" s="108" t="s">
        <v>45</v>
      </c>
      <c r="G22" s="86"/>
      <c r="H22" s="117" t="s">
        <v>57</v>
      </c>
      <c r="I22" s="117"/>
      <c r="J22" s="20"/>
      <c r="K22" s="20"/>
      <c r="L22" s="20"/>
      <c r="M22" s="117"/>
      <c r="N22" s="87"/>
      <c r="P22" s="90" t="s">
        <v>70</v>
      </c>
      <c r="Q22" s="87" t="s">
        <v>47</v>
      </c>
      <c r="R22" s="87" t="s">
        <v>173</v>
      </c>
    </row>
    <row r="23" spans="2:21" ht="15.95" customHeight="1" thickBot="1" x14ac:dyDescent="0.25">
      <c r="B23" s="104">
        <v>17</v>
      </c>
      <c r="C23" s="105">
        <v>41574</v>
      </c>
      <c r="D23" s="106" t="s">
        <v>23</v>
      </c>
      <c r="E23" s="107" t="s">
        <v>88</v>
      </c>
      <c r="F23" s="108" t="s">
        <v>45</v>
      </c>
      <c r="G23" s="86"/>
      <c r="H23" s="121"/>
      <c r="I23" s="26"/>
      <c r="J23" s="22" t="str">
        <f>IF(I23&lt;&gt;"",VLOOKUP(I23,'Team and Driver'!$H$7:$J$36,3,FALSE),"")</f>
        <v/>
      </c>
      <c r="K23" s="22" t="str">
        <f>IF(I23&lt;&gt;"",VLOOKUP(I23,'Team and Driver'!$H$7:$K$36,4,FALSE),"")</f>
        <v/>
      </c>
      <c r="L23" s="21" t="str">
        <f>IF(I23&lt;&gt;"",VLOOKUP(I23,'Team and Driver'!$H$7:$L$36,5,FALSE),"")</f>
        <v/>
      </c>
      <c r="M23" s="122"/>
      <c r="N23" s="87"/>
      <c r="R23" s="87" t="s">
        <v>172</v>
      </c>
    </row>
    <row r="24" spans="2:21" ht="15.95" customHeight="1" x14ac:dyDescent="0.2">
      <c r="B24" s="109">
        <v>18</v>
      </c>
      <c r="C24" s="110">
        <v>41588</v>
      </c>
      <c r="D24" s="111" t="s">
        <v>18</v>
      </c>
      <c r="E24" s="112" t="s">
        <v>21</v>
      </c>
      <c r="F24" s="108" t="s">
        <v>45</v>
      </c>
      <c r="G24" s="86"/>
      <c r="N24" s="87"/>
      <c r="R24" s="87" t="s">
        <v>71</v>
      </c>
    </row>
    <row r="25" spans="2:21" ht="15.95" customHeight="1" x14ac:dyDescent="0.2">
      <c r="B25" s="136" t="s">
        <v>183</v>
      </c>
      <c r="C25" s="135"/>
      <c r="D25" s="136"/>
      <c r="E25" s="133"/>
      <c r="F25" s="137"/>
      <c r="G25" s="137"/>
      <c r="H25" s="132"/>
      <c r="I25" s="133"/>
      <c r="J25" s="133"/>
      <c r="K25" s="133"/>
      <c r="L25" s="133"/>
      <c r="M25" s="134"/>
      <c r="N25" s="87"/>
      <c r="O25" s="114"/>
      <c r="P25" s="172" t="s">
        <v>67</v>
      </c>
      <c r="Q25" s="172"/>
      <c r="R25" s="172"/>
      <c r="S25" s="172"/>
      <c r="T25" s="172"/>
      <c r="U25" s="172"/>
    </row>
    <row r="26" spans="2:21" ht="7.5" customHeight="1" x14ac:dyDescent="0.2">
      <c r="F26" s="86"/>
      <c r="G26" s="86"/>
      <c r="N26" s="87"/>
    </row>
  </sheetData>
  <mergeCells count="6">
    <mergeCell ref="B2:E2"/>
    <mergeCell ref="B3:D3"/>
    <mergeCell ref="B4:D4"/>
    <mergeCell ref="P25:U25"/>
    <mergeCell ref="I2:L3"/>
    <mergeCell ref="P2:U2"/>
  </mergeCells>
  <conditionalFormatting sqref="H6:H20 M7:M15 J7:K15 J6:M6">
    <cfRule type="expression" dxfId="148" priority="11" stopIfTrue="1">
      <formula>$I6&lt;&gt;""</formula>
    </cfRule>
  </conditionalFormatting>
  <conditionalFormatting sqref="F7:F24">
    <cfRule type="expression" dxfId="147" priority="10">
      <formula>$B7=$H$3</formula>
    </cfRule>
  </conditionalFormatting>
  <conditionalFormatting sqref="J23:K23">
    <cfRule type="expression" dxfId="146" priority="9" stopIfTrue="1">
      <formula>$I23&lt;&gt;""</formula>
    </cfRule>
  </conditionalFormatting>
  <conditionalFormatting sqref="J16:K20">
    <cfRule type="expression" dxfId="145" priority="7" stopIfTrue="1">
      <formula>$I16&lt;&gt;""</formula>
    </cfRule>
  </conditionalFormatting>
  <conditionalFormatting sqref="L7:L20">
    <cfRule type="expression" dxfId="144" priority="6" stopIfTrue="1">
      <formula>$I7&lt;&gt;""</formula>
    </cfRule>
  </conditionalFormatting>
  <conditionalFormatting sqref="L23">
    <cfRule type="expression" dxfId="143" priority="5" stopIfTrue="1">
      <formula>$I23&lt;&gt;""</formula>
    </cfRule>
  </conditionalFormatting>
  <conditionalFormatting sqref="B7:E24">
    <cfRule type="expression" dxfId="142" priority="4">
      <formula>$B7=$H$3</formula>
    </cfRule>
  </conditionalFormatting>
  <conditionalFormatting sqref="I6:I15">
    <cfRule type="expression" dxfId="141" priority="3" stopIfTrue="1">
      <formula>$I6&lt;&gt;""</formula>
    </cfRule>
  </conditionalFormatting>
  <conditionalFormatting sqref="I16:I20">
    <cfRule type="expression" dxfId="140" priority="2" stopIfTrue="1">
      <formula>$I16&lt;&gt;""</formula>
    </cfRule>
  </conditionalFormatting>
  <conditionalFormatting sqref="I23">
    <cfRule type="expression" dxfId="139" priority="1" stopIfTrue="1">
      <formula>$I23&lt;&gt;""</formula>
    </cfRule>
  </conditionalFormatting>
  <dataValidations count="16">
    <dataValidation type="list" allowBlank="1" showInputMessage="1" showErrorMessage="1" promptTitle="Ninth Place" prompt="Select the rider_x000a_" sqref="I14">
      <formula1>Driver</formula1>
    </dataValidation>
    <dataValidation type="list" allowBlank="1" showInputMessage="1" showErrorMessage="1" promptTitle="Tenth Place" prompt="Select the rider_x000a_" sqref="I15">
      <formula1>Driver</formula1>
    </dataValidation>
    <dataValidation type="list" allowBlank="1" showInputMessage="1" showErrorMessage="1" promptTitle="Champion" prompt="Select the rider_x000a_" sqref="I6">
      <formula1>Driver</formula1>
    </dataValidation>
    <dataValidation type="list" allowBlank="1" showInputMessage="1" showErrorMessage="1" promptTitle="Runner Up" prompt="Select the rider_x000a_" sqref="I7">
      <formula1>Driver</formula1>
    </dataValidation>
    <dataValidation type="list" allowBlank="1" showInputMessage="1" showErrorMessage="1" promptTitle="Third Place" prompt="Select the rider_x000a_" sqref="I8">
      <formula1>Driver</formula1>
    </dataValidation>
    <dataValidation type="list" allowBlank="1" showInputMessage="1" showErrorMessage="1" promptTitle="Fourth Place" prompt="Select the rider_x000a_" sqref="I9">
      <formula1>Driver</formula1>
    </dataValidation>
    <dataValidation type="list" allowBlank="1" showInputMessage="1" showErrorMessage="1" promptTitle="Fifth Place" prompt="Select the rider_x000a_" sqref="I10">
      <formula1>Driver</formula1>
    </dataValidation>
    <dataValidation type="list" allowBlank="1" showInputMessage="1" showErrorMessage="1" promptTitle="Sixth Place" prompt="Select the rider_x000a_" sqref="I11">
      <formula1>Driver</formula1>
    </dataValidation>
    <dataValidation type="list" allowBlank="1" showInputMessage="1" showErrorMessage="1" promptTitle="Seventh Place" prompt="Select the rider_x000a_" sqref="I12">
      <formula1>Driver</formula1>
    </dataValidation>
    <dataValidation type="list" allowBlank="1" showInputMessage="1" showErrorMessage="1" promptTitle="Eight Place" prompt="Select the rider_x000a_" sqref="I13">
      <formula1>Driver</formula1>
    </dataValidation>
    <dataValidation type="list" allowBlank="1" showInputMessage="1" showErrorMessage="1" promptTitle="Eleventh Place" prompt="Select the rider_x000a_" sqref="I16">
      <formula1>Driver</formula1>
    </dataValidation>
    <dataValidation type="list" allowBlank="1" showInputMessage="1" showErrorMessage="1" promptTitle="Twelveth Place" prompt="Select the rider_x000a_" sqref="I17">
      <formula1>Driver</formula1>
    </dataValidation>
    <dataValidation type="list" allowBlank="1" showInputMessage="1" showErrorMessage="1" promptTitle="Thirteenth Place" prompt="Select the rider_x000a_" sqref="I18">
      <formula1>Driver</formula1>
    </dataValidation>
    <dataValidation type="list" allowBlank="1" showInputMessage="1" showErrorMessage="1" promptTitle="Forteenth Place" prompt="Select the rider_x000a_" sqref="I19">
      <formula1>Driver</formula1>
    </dataValidation>
    <dataValidation type="list" allowBlank="1" showInputMessage="1" showErrorMessage="1" promptTitle="Fifteenth Place" prompt="Select the rider_x000a_" sqref="I20">
      <formula1>Driver</formula1>
    </dataValidation>
    <dataValidation type="list" allowBlank="1" showInputMessage="1" showErrorMessage="1" promptTitle="Pole Position Rider" prompt="Select the rider_x000a_" sqref="I23">
      <formula1>Driver</formula1>
    </dataValidation>
  </dataValidations>
  <hyperlinks>
    <hyperlink ref="E3" r:id="rId1"/>
    <hyperlink ref="E4" location="'Team and Driver'!A1" display="Team Setup"/>
    <hyperlink ref="B2:E2" location="Dashboard!A1" display="Dashboard"/>
    <hyperlink ref="B3:D3" location="'Drivers Standing'!A1" display="Driver's Championship"/>
    <hyperlink ref="B4:D4" location="'Team Standing'!A1" display="Team's Championship"/>
    <hyperlink ref="P25:U25" r:id="rId2" display="Visit exceltemplate.net for more templates and updates"/>
    <hyperlink ref="D8" location="'Race Result (2)'!H2:L3" display="Malaysia"/>
    <hyperlink ref="D9" location="'Race Result (3)'!H2:L3" display="China"/>
    <hyperlink ref="D10" location="'Race Result (4)'!H2:L3" display="Turkey"/>
    <hyperlink ref="D11" location="'Race Result (5)'!H2:L3" display="Spain"/>
    <hyperlink ref="D12" location="'Race Result (6)'!H2:L3" display="Monaco"/>
    <hyperlink ref="D13" location="'Race Result (7)'!H2:L3" display="Canada"/>
    <hyperlink ref="D15" location="'Race Result (9)'!H2:L3" display="Great-Britain"/>
    <hyperlink ref="D16" location="'Race Result (10)'!H2:L3" display="Germany"/>
    <hyperlink ref="D17" location="'Race Result (11)'!H2:L3" display="Hungary"/>
    <hyperlink ref="D18" location="'Race Result (12)'!H2:L3" display="Belgium"/>
    <hyperlink ref="D19" location="'Race Result (13)'!H2:L3" display="Italy"/>
    <hyperlink ref="D20" location="'Race Result (14)'!H2:L3" display="Singapore"/>
    <hyperlink ref="D21" location="'Race Result (15)'!H2:L3" display="Japan"/>
    <hyperlink ref="D22" location="'Race Result (16)'!H2:L3" display="South Korea"/>
    <hyperlink ref="D23" location="'Race Result (17)'!H2:L3" display="India"/>
    <hyperlink ref="D24" location="'Race Result (18)'!H2:L3" display="UAE"/>
    <hyperlink ref="D14" location="'Race Result (8)'!H2:L3" display="Spain"/>
    <hyperlink ref="D7" location="'Race Result'!A1" display="Australia"/>
  </hyperlinks>
  <printOptions horizontalCentered="1"/>
  <pageMargins left="0.38" right="0.36" top="0.83" bottom="0.97" header="0.37" footer="0.57999999999999996"/>
  <pageSetup paperSize="9" scale="73" orientation="landscape" horizontalDpi="300" verticalDpi="300" r:id="rId3"/>
  <headerFooter alignWithMargins="0">
    <oddHeader>&amp;C&amp;"Arial,Bold"&amp;12RACE BY RACE POSITION</oddHeader>
    <oddFooter>Page &amp;P of &amp;N</oddFooter>
  </headerFooter>
  <drawing r:id="rId4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U26"/>
  <sheetViews>
    <sheetView showGridLines="0" zoomScale="95" zoomScaleNormal="95" workbookViewId="0">
      <selection activeCell="D12" sqref="D12"/>
    </sheetView>
  </sheetViews>
  <sheetFormatPr defaultRowHeight="12.75" x14ac:dyDescent="0.2"/>
  <cols>
    <col min="1" max="1" width="1.5703125" style="87" customWidth="1"/>
    <col min="2" max="2" width="3.5703125" style="83" customWidth="1"/>
    <col min="3" max="3" width="9.7109375" style="84" customWidth="1"/>
    <col min="4" max="4" width="15.42578125" style="85" customWidth="1"/>
    <col min="5" max="5" width="17.7109375" style="87" bestFit="1" customWidth="1"/>
    <col min="6" max="6" width="5" style="87" customWidth="1"/>
    <col min="7" max="7" width="1.42578125" style="87" customWidth="1"/>
    <col min="8" max="8" width="9.140625" style="84"/>
    <col min="9" max="9" width="17.28515625" style="87" customWidth="1"/>
    <col min="10" max="10" width="14.28515625" style="87" customWidth="1"/>
    <col min="11" max="11" width="24.140625" style="87" customWidth="1"/>
    <col min="12" max="12" width="12.85546875" style="87" customWidth="1"/>
    <col min="13" max="13" width="11.85546875" style="88" customWidth="1"/>
    <col min="14" max="14" width="3.42578125" style="89" hidden="1" customWidth="1"/>
    <col min="15" max="15" width="2.140625" style="87" bestFit="1" customWidth="1"/>
    <col min="16" max="16" width="16.140625" style="90" customWidth="1"/>
    <col min="17" max="17" width="1.85546875" style="87" customWidth="1"/>
    <col min="18" max="20" width="9.140625" style="87"/>
    <col min="21" max="21" width="5.42578125" style="87" customWidth="1"/>
    <col min="22" max="22" width="2.28515625" style="87" customWidth="1"/>
    <col min="23" max="16384" width="9.140625" style="87"/>
  </cols>
  <sheetData>
    <row r="1" spans="2:21" ht="10.5" customHeight="1" x14ac:dyDescent="0.2">
      <c r="E1" s="86"/>
      <c r="F1" s="86"/>
      <c r="G1" s="86"/>
    </row>
    <row r="2" spans="2:21" ht="20.100000000000001" customHeight="1" x14ac:dyDescent="0.2">
      <c r="B2" s="171" t="s">
        <v>43</v>
      </c>
      <c r="C2" s="171"/>
      <c r="D2" s="171"/>
      <c r="E2" s="171"/>
      <c r="F2" s="86"/>
      <c r="G2" s="86"/>
      <c r="H2" s="91" t="s">
        <v>44</v>
      </c>
      <c r="I2" s="173" t="s">
        <v>158</v>
      </c>
      <c r="J2" s="174"/>
      <c r="K2" s="174"/>
      <c r="L2" s="175"/>
      <c r="M2" s="91" t="s">
        <v>58</v>
      </c>
      <c r="P2" s="179" t="s">
        <v>119</v>
      </c>
      <c r="Q2" s="179"/>
      <c r="R2" s="179"/>
      <c r="S2" s="179"/>
      <c r="T2" s="179"/>
      <c r="U2" s="179"/>
    </row>
    <row r="3" spans="2:21" ht="20.100000000000001" customHeight="1" x14ac:dyDescent="0.2">
      <c r="B3" s="171" t="s">
        <v>186</v>
      </c>
      <c r="C3" s="171"/>
      <c r="D3" s="171"/>
      <c r="E3" s="141" t="s">
        <v>63</v>
      </c>
      <c r="F3" s="86"/>
      <c r="G3" s="86"/>
      <c r="H3" s="16">
        <v>5</v>
      </c>
      <c r="I3" s="176"/>
      <c r="J3" s="177"/>
      <c r="K3" s="177"/>
      <c r="L3" s="178"/>
      <c r="M3" s="93"/>
      <c r="P3" s="94"/>
      <c r="Q3" s="86"/>
      <c r="R3" s="86"/>
      <c r="S3" s="86"/>
      <c r="T3" s="86"/>
      <c r="U3" s="86"/>
    </row>
    <row r="4" spans="2:21" ht="20.100000000000001" customHeight="1" x14ac:dyDescent="0.2">
      <c r="B4" s="171" t="s">
        <v>66</v>
      </c>
      <c r="C4" s="171"/>
      <c r="D4" s="171"/>
      <c r="E4" s="141" t="s">
        <v>64</v>
      </c>
      <c r="F4" s="86"/>
      <c r="G4" s="86"/>
      <c r="P4" s="94"/>
      <c r="Q4" s="86"/>
      <c r="R4" s="86"/>
      <c r="S4" s="86"/>
      <c r="T4" s="86"/>
      <c r="U4" s="86"/>
    </row>
    <row r="5" spans="2:21" ht="15.95" customHeight="1" x14ac:dyDescent="0.2">
      <c r="F5" s="86"/>
      <c r="G5" s="86"/>
      <c r="H5" s="95" t="s">
        <v>0</v>
      </c>
      <c r="I5" s="96" t="s">
        <v>188</v>
      </c>
      <c r="J5" s="96" t="s">
        <v>4</v>
      </c>
      <c r="K5" s="96" t="s">
        <v>2</v>
      </c>
      <c r="L5" s="96" t="s">
        <v>109</v>
      </c>
      <c r="M5" s="97" t="s">
        <v>3</v>
      </c>
      <c r="N5" s="87"/>
      <c r="P5" s="94"/>
      <c r="Q5" s="86"/>
      <c r="R5" s="86"/>
      <c r="S5" s="86"/>
      <c r="T5" s="86"/>
      <c r="U5" s="86"/>
    </row>
    <row r="6" spans="2:21" ht="15.95" customHeight="1" thickBot="1" x14ac:dyDescent="0.25">
      <c r="B6" s="98" t="s">
        <v>28</v>
      </c>
      <c r="C6" s="99" t="s">
        <v>33</v>
      </c>
      <c r="D6" s="100" t="s">
        <v>14</v>
      </c>
      <c r="E6" s="101" t="s">
        <v>15</v>
      </c>
      <c r="F6" s="86"/>
      <c r="G6" s="86"/>
      <c r="H6" s="102">
        <v>1</v>
      </c>
      <c r="I6" s="23"/>
      <c r="J6" s="21" t="str">
        <f>IF(I6&lt;&gt;"",VLOOKUP(I6,'Team and Driver'!$H$7:$J$36,3,FALSE),"")</f>
        <v/>
      </c>
      <c r="K6" s="21" t="str">
        <f>IF(I6&lt;&gt;"",VLOOKUP(I6,'Team and Driver'!$H$7:$K$36,4,FALSE),"")</f>
        <v/>
      </c>
      <c r="L6" s="21" t="str">
        <f>IF(I6&lt;&gt;"",VLOOKUP(I6,'Team and Driver'!$H$7:$L$36,5,FALSE),"")</f>
        <v/>
      </c>
      <c r="M6" s="103">
        <v>25</v>
      </c>
      <c r="N6" s="87"/>
      <c r="P6" s="94"/>
      <c r="Q6" s="86"/>
      <c r="R6" s="86"/>
      <c r="S6" s="86"/>
      <c r="T6" s="86"/>
      <c r="U6" s="86"/>
    </row>
    <row r="7" spans="2:21" ht="15.95" customHeight="1" thickBot="1" x14ac:dyDescent="0.25">
      <c r="B7" s="104">
        <v>1</v>
      </c>
      <c r="C7" s="105">
        <v>41371</v>
      </c>
      <c r="D7" s="106" t="s">
        <v>72</v>
      </c>
      <c r="E7" s="107" t="s">
        <v>78</v>
      </c>
      <c r="F7" s="108" t="s">
        <v>45</v>
      </c>
      <c r="G7" s="86"/>
      <c r="H7" s="102">
        <v>2</v>
      </c>
      <c r="I7" s="24"/>
      <c r="J7" s="21" t="str">
        <f>IF(I7&lt;&gt;"",VLOOKUP(I7,'Team and Driver'!$H$7:$J$36,3,FALSE),"")</f>
        <v/>
      </c>
      <c r="K7" s="21" t="str">
        <f>IF(I7&lt;&gt;"",VLOOKUP(I7,'Team and Driver'!$H$7:$K$36,4,FALSE),"")</f>
        <v/>
      </c>
      <c r="L7" s="21" t="str">
        <f>IF(I7&lt;&gt;"",VLOOKUP(I7,'Team and Driver'!$H$7:$L$36,5,FALSE),"")</f>
        <v/>
      </c>
      <c r="M7" s="103">
        <v>20</v>
      </c>
      <c r="N7" s="87"/>
      <c r="P7" s="94"/>
      <c r="Q7" s="86"/>
      <c r="R7" s="86"/>
      <c r="S7" s="86"/>
      <c r="T7" s="86"/>
      <c r="U7" s="86"/>
    </row>
    <row r="8" spans="2:21" ht="15.95" customHeight="1" thickBot="1" x14ac:dyDescent="0.25">
      <c r="B8" s="109">
        <v>2</v>
      </c>
      <c r="C8" s="110">
        <v>41385</v>
      </c>
      <c r="D8" s="111" t="s">
        <v>75</v>
      </c>
      <c r="E8" s="112" t="s">
        <v>144</v>
      </c>
      <c r="F8" s="108" t="s">
        <v>45</v>
      </c>
      <c r="G8" s="86"/>
      <c r="H8" s="102">
        <v>3</v>
      </c>
      <c r="I8" s="24"/>
      <c r="J8" s="21" t="str">
        <f>IF(I8&lt;&gt;"",VLOOKUP(I8,'Team and Driver'!$H$7:$J$36,3,FALSE),"")</f>
        <v/>
      </c>
      <c r="K8" s="21" t="str">
        <f>IF(I8&lt;&gt;"",VLOOKUP(I8,'Team and Driver'!$H$7:$K$36,4,FALSE),"")</f>
        <v/>
      </c>
      <c r="L8" s="21" t="str">
        <f>IF(I8&lt;&gt;"",VLOOKUP(I8,'Team and Driver'!$H$7:$L$36,5,FALSE),"")</f>
        <v/>
      </c>
      <c r="M8" s="103">
        <v>16</v>
      </c>
      <c r="N8" s="87"/>
      <c r="P8" s="94"/>
      <c r="Q8" s="86"/>
      <c r="R8" s="86"/>
      <c r="S8" s="86"/>
      <c r="T8" s="86"/>
      <c r="U8" s="86"/>
    </row>
    <row r="9" spans="2:21" ht="15.95" customHeight="1" thickBot="1" x14ac:dyDescent="0.25">
      <c r="B9" s="104">
        <v>3</v>
      </c>
      <c r="C9" s="105">
        <v>41399</v>
      </c>
      <c r="D9" s="106" t="s">
        <v>18</v>
      </c>
      <c r="E9" s="107" t="s">
        <v>79</v>
      </c>
      <c r="F9" s="108" t="s">
        <v>45</v>
      </c>
      <c r="G9" s="86"/>
      <c r="H9" s="113">
        <v>4</v>
      </c>
      <c r="I9" s="25"/>
      <c r="J9" s="18" t="str">
        <f>IF(I9&lt;&gt;"",VLOOKUP(I9,'Team and Driver'!$H$7:$J$36,3,FALSE),"")</f>
        <v/>
      </c>
      <c r="K9" s="18" t="str">
        <f>IF(I9&lt;&gt;"",VLOOKUP(I9,'Team and Driver'!$H$7:$K$36,4,FALSE),"")</f>
        <v/>
      </c>
      <c r="L9" s="21" t="str">
        <f>IF(I9&lt;&gt;"",VLOOKUP(I9,'Team and Driver'!$H$7:$L$36,5,FALSE),"")</f>
        <v/>
      </c>
      <c r="M9" s="114">
        <v>13</v>
      </c>
      <c r="N9" s="87"/>
      <c r="P9" s="94"/>
      <c r="Q9" s="86"/>
      <c r="R9" s="86"/>
      <c r="S9" s="86"/>
      <c r="T9" s="86"/>
      <c r="U9" s="86"/>
    </row>
    <row r="10" spans="2:21" ht="15.95" customHeight="1" thickBot="1" x14ac:dyDescent="0.25">
      <c r="B10" s="109">
        <v>4</v>
      </c>
      <c r="C10" s="110">
        <v>41413</v>
      </c>
      <c r="D10" s="111" t="s">
        <v>73</v>
      </c>
      <c r="E10" s="112" t="s">
        <v>80</v>
      </c>
      <c r="F10" s="108" t="s">
        <v>45</v>
      </c>
      <c r="G10" s="86"/>
      <c r="H10" s="113">
        <v>5</v>
      </c>
      <c r="I10" s="25"/>
      <c r="J10" s="18" t="str">
        <f>IF(I10&lt;&gt;"",VLOOKUP(I10,'Team and Driver'!$H$7:$J$36,3,FALSE),"")</f>
        <v/>
      </c>
      <c r="K10" s="18" t="str">
        <f>IF(I10&lt;&gt;"",VLOOKUP(I10,'Team and Driver'!$H$7:$K$36,4,FALSE),"")</f>
        <v/>
      </c>
      <c r="L10" s="21" t="str">
        <f>IF(I10&lt;&gt;"",VLOOKUP(I10,'Team and Driver'!$H$7:$L$36,5,FALSE),"")</f>
        <v/>
      </c>
      <c r="M10" s="114">
        <v>11</v>
      </c>
      <c r="N10" s="89">
        <v>1</v>
      </c>
      <c r="P10" s="94"/>
      <c r="Q10" s="86"/>
      <c r="R10" s="86"/>
      <c r="S10" s="86"/>
      <c r="T10" s="86"/>
      <c r="U10" s="86"/>
    </row>
    <row r="11" spans="2:21" ht="15.95" customHeight="1" thickBot="1" x14ac:dyDescent="0.25">
      <c r="B11" s="104">
        <v>5</v>
      </c>
      <c r="C11" s="105">
        <v>41427</v>
      </c>
      <c r="D11" s="106" t="s">
        <v>22</v>
      </c>
      <c r="E11" s="107" t="s">
        <v>82</v>
      </c>
      <c r="F11" s="108" t="s">
        <v>45</v>
      </c>
      <c r="G11" s="86"/>
      <c r="H11" s="113">
        <v>6</v>
      </c>
      <c r="I11" s="25"/>
      <c r="J11" s="18" t="str">
        <f>IF(I11&lt;&gt;"",VLOOKUP(I11,'Team and Driver'!$H$7:$J$36,3,FALSE),"")</f>
        <v/>
      </c>
      <c r="K11" s="18" t="str">
        <f>IF(I11&lt;&gt;"",VLOOKUP(I11,'Team and Driver'!$H$7:$K$36,4,FALSE),"")</f>
        <v/>
      </c>
      <c r="L11" s="21" t="str">
        <f>IF(I11&lt;&gt;"",VLOOKUP(I11,'Team and Driver'!$H$7:$L$36,5,FALSE),"")</f>
        <v/>
      </c>
      <c r="M11" s="114">
        <v>10</v>
      </c>
      <c r="N11" s="89">
        <v>1</v>
      </c>
      <c r="P11" s="94"/>
      <c r="Q11" s="86"/>
      <c r="R11" s="86"/>
      <c r="S11" s="86"/>
      <c r="T11" s="86"/>
      <c r="U11" s="86"/>
    </row>
    <row r="12" spans="2:21" ht="15.95" customHeight="1" thickBot="1" x14ac:dyDescent="0.25">
      <c r="B12" s="109">
        <v>6</v>
      </c>
      <c r="C12" s="110">
        <v>41441</v>
      </c>
      <c r="D12" s="111" t="s">
        <v>18</v>
      </c>
      <c r="E12" s="112" t="s">
        <v>25</v>
      </c>
      <c r="F12" s="108" t="s">
        <v>45</v>
      </c>
      <c r="G12" s="86"/>
      <c r="H12" s="113">
        <v>7</v>
      </c>
      <c r="I12" s="25"/>
      <c r="J12" s="18" t="str">
        <f>IF(I12&lt;&gt;"",VLOOKUP(I12,'Team and Driver'!$H$7:$J$36,3,FALSE),"")</f>
        <v/>
      </c>
      <c r="K12" s="18" t="str">
        <f>IF(I12&lt;&gt;"",VLOOKUP(I12,'Team and Driver'!$H$7:$K$36,4,FALSE),"")</f>
        <v/>
      </c>
      <c r="L12" s="21" t="str">
        <f>IF(I12&lt;&gt;"",VLOOKUP(I12,'Team and Driver'!$H$7:$L$36,5,FALSE),"")</f>
        <v/>
      </c>
      <c r="M12" s="114">
        <v>9</v>
      </c>
      <c r="N12" s="89">
        <v>1</v>
      </c>
      <c r="P12" s="94" t="s">
        <v>48</v>
      </c>
      <c r="Q12" s="86" t="s">
        <v>47</v>
      </c>
      <c r="R12" s="115"/>
      <c r="S12" s="86"/>
      <c r="T12" s="86"/>
      <c r="U12" s="86"/>
    </row>
    <row r="13" spans="2:21" ht="15.95" customHeight="1" thickBot="1" x14ac:dyDescent="0.25">
      <c r="B13" s="104">
        <v>7</v>
      </c>
      <c r="C13" s="105">
        <v>41454</v>
      </c>
      <c r="D13" s="106" t="s">
        <v>74</v>
      </c>
      <c r="E13" s="107" t="s">
        <v>81</v>
      </c>
      <c r="F13" s="108" t="s">
        <v>45</v>
      </c>
      <c r="G13" s="86"/>
      <c r="H13" s="113">
        <v>8</v>
      </c>
      <c r="I13" s="25"/>
      <c r="J13" s="18" t="str">
        <f>IF(I13&lt;&gt;"",VLOOKUP(I13,'Team and Driver'!$H$7:$J$36,3,FALSE),"")</f>
        <v/>
      </c>
      <c r="K13" s="18" t="str">
        <f>IF(I13&lt;&gt;"",VLOOKUP(I13,'Team and Driver'!$H$7:$K$36,4,FALSE),"")</f>
        <v/>
      </c>
      <c r="L13" s="21" t="str">
        <f>IF(I13&lt;&gt;"",VLOOKUP(I13,'Team and Driver'!$H$7:$L$36,5,FALSE),"")</f>
        <v/>
      </c>
      <c r="M13" s="114">
        <v>8</v>
      </c>
      <c r="N13" s="89">
        <v>1</v>
      </c>
      <c r="P13" s="94" t="s">
        <v>56</v>
      </c>
      <c r="Q13" s="86" t="s">
        <v>47</v>
      </c>
      <c r="R13" s="116"/>
      <c r="S13" s="86"/>
      <c r="T13" s="86"/>
      <c r="U13" s="86"/>
    </row>
    <row r="14" spans="2:21" ht="15.95" customHeight="1" thickBot="1" x14ac:dyDescent="0.25">
      <c r="B14" s="109">
        <v>8</v>
      </c>
      <c r="C14" s="110">
        <v>41469</v>
      </c>
      <c r="D14" s="111" t="s">
        <v>20</v>
      </c>
      <c r="E14" s="112" t="s">
        <v>83</v>
      </c>
      <c r="F14" s="108" t="s">
        <v>45</v>
      </c>
      <c r="G14" s="86"/>
      <c r="H14" s="113">
        <v>9</v>
      </c>
      <c r="I14" s="25"/>
      <c r="J14" s="18" t="str">
        <f>IF(I14&lt;&gt;"",VLOOKUP(I14,'Team and Driver'!$H$7:$J$36,3,FALSE),"")</f>
        <v/>
      </c>
      <c r="K14" s="18" t="str">
        <f>IF(I14&lt;&gt;"",VLOOKUP(I14,'Team and Driver'!$H$7:$K$36,4,FALSE),"")</f>
        <v/>
      </c>
      <c r="L14" s="21" t="str">
        <f>IF(I14&lt;&gt;"",VLOOKUP(I14,'Team and Driver'!$H$7:$L$36,5,FALSE),"")</f>
        <v/>
      </c>
      <c r="M14" s="114">
        <v>7</v>
      </c>
      <c r="N14" s="89">
        <v>1</v>
      </c>
      <c r="P14" s="94" t="s">
        <v>46</v>
      </c>
      <c r="Q14" s="86" t="s">
        <v>47</v>
      </c>
      <c r="R14" s="119"/>
      <c r="S14" s="86"/>
      <c r="T14" s="120"/>
      <c r="U14" s="120"/>
    </row>
    <row r="15" spans="2:21" ht="15.95" customHeight="1" thickBot="1" x14ac:dyDescent="0.25">
      <c r="B15" s="104">
        <v>9</v>
      </c>
      <c r="C15" s="105">
        <v>41476</v>
      </c>
      <c r="D15" s="106" t="s">
        <v>75</v>
      </c>
      <c r="E15" s="107" t="s">
        <v>84</v>
      </c>
      <c r="F15" s="108" t="s">
        <v>45</v>
      </c>
      <c r="G15" s="86"/>
      <c r="H15" s="113">
        <v>10</v>
      </c>
      <c r="I15" s="25"/>
      <c r="J15" s="18" t="str">
        <f>IF(I15&lt;&gt;"",VLOOKUP(I15,'Team and Driver'!$H$7:$J$36,3,FALSE),"")</f>
        <v/>
      </c>
      <c r="K15" s="18" t="str">
        <f>IF(I15&lt;&gt;"",VLOOKUP(I15,'Team and Driver'!$H$7:$K$36,4,FALSE),"")</f>
        <v/>
      </c>
      <c r="L15" s="21" t="str">
        <f>IF(I15&lt;&gt;"",VLOOKUP(I15,'Team and Driver'!$H$7:$L$36,5,FALSE),"")</f>
        <v/>
      </c>
      <c r="M15" s="114">
        <v>6</v>
      </c>
      <c r="N15" s="89">
        <v>1</v>
      </c>
      <c r="P15" s="94" t="s">
        <v>52</v>
      </c>
      <c r="Q15" s="86" t="s">
        <v>47</v>
      </c>
      <c r="R15" s="116"/>
      <c r="S15" s="86"/>
      <c r="T15" s="86"/>
      <c r="U15" s="86"/>
    </row>
    <row r="16" spans="2:21" ht="15.95" customHeight="1" thickBot="1" x14ac:dyDescent="0.25">
      <c r="B16" s="109">
        <v>10</v>
      </c>
      <c r="C16" s="110">
        <v>41504</v>
      </c>
      <c r="D16" s="111" t="s">
        <v>75</v>
      </c>
      <c r="E16" s="112" t="s">
        <v>86</v>
      </c>
      <c r="F16" s="108" t="s">
        <v>45</v>
      </c>
      <c r="G16" s="86"/>
      <c r="H16" s="113">
        <v>11</v>
      </c>
      <c r="I16" s="25"/>
      <c r="J16" s="18" t="str">
        <f>IF(I16&lt;&gt;"",VLOOKUP(I16,'Team and Driver'!$H$7:$J$36,3,FALSE),"")</f>
        <v/>
      </c>
      <c r="K16" s="18" t="str">
        <f>IF(I16&lt;&gt;"",VLOOKUP(I16,'Team and Driver'!$H$7:$K$36,4,FALSE),"")</f>
        <v/>
      </c>
      <c r="L16" s="21" t="str">
        <f>IF(I16&lt;&gt;"",VLOOKUP(I16,'Team and Driver'!$H$7:$L$36,5,FALSE),"")</f>
        <v/>
      </c>
      <c r="M16" s="131">
        <v>5</v>
      </c>
      <c r="P16" s="94" t="s">
        <v>53</v>
      </c>
      <c r="Q16" s="86" t="s">
        <v>47</v>
      </c>
      <c r="R16" s="116"/>
      <c r="S16" s="86"/>
      <c r="T16" s="86"/>
      <c r="U16" s="86"/>
    </row>
    <row r="17" spans="2:21" s="118" customFormat="1" ht="15.95" customHeight="1" thickBot="1" x14ac:dyDescent="0.25">
      <c r="B17" s="104">
        <v>11</v>
      </c>
      <c r="C17" s="105">
        <v>41511</v>
      </c>
      <c r="D17" s="106" t="s">
        <v>76</v>
      </c>
      <c r="E17" s="107" t="s">
        <v>148</v>
      </c>
      <c r="F17" s="108" t="s">
        <v>45</v>
      </c>
      <c r="G17" s="86"/>
      <c r="H17" s="113">
        <v>12</v>
      </c>
      <c r="I17" s="25"/>
      <c r="J17" s="18" t="str">
        <f>IF(I17&lt;&gt;"",VLOOKUP(I17,'Team and Driver'!$H$7:$J$36,3,FALSE),"")</f>
        <v/>
      </c>
      <c r="K17" s="18" t="str">
        <f>IF(I17&lt;&gt;"",VLOOKUP(I17,'Team and Driver'!$H$7:$K$36,4,FALSE),"")</f>
        <v/>
      </c>
      <c r="L17" s="21" t="str">
        <f>IF(I17&lt;&gt;"",VLOOKUP(I17,'Team and Driver'!$H$7:$L$36,5,FALSE),"")</f>
        <v/>
      </c>
      <c r="M17" s="130">
        <v>4</v>
      </c>
      <c r="P17" s="94" t="s">
        <v>49</v>
      </c>
      <c r="Q17" s="86" t="s">
        <v>47</v>
      </c>
      <c r="R17" s="115"/>
      <c r="S17" s="86"/>
      <c r="T17" s="86"/>
      <c r="U17" s="86"/>
    </row>
    <row r="18" spans="2:21" ht="15.95" customHeight="1" thickBot="1" x14ac:dyDescent="0.25">
      <c r="B18" s="109">
        <v>12</v>
      </c>
      <c r="C18" s="110">
        <v>41518</v>
      </c>
      <c r="D18" s="111" t="s">
        <v>128</v>
      </c>
      <c r="E18" s="112" t="s">
        <v>19</v>
      </c>
      <c r="F18" s="108" t="s">
        <v>45</v>
      </c>
      <c r="G18" s="86"/>
      <c r="H18" s="113">
        <v>13</v>
      </c>
      <c r="I18" s="25"/>
      <c r="J18" s="18" t="str">
        <f>IF(I18&lt;&gt;"",VLOOKUP(I18,'Team and Driver'!$H$7:$J$36,3,FALSE),"")</f>
        <v/>
      </c>
      <c r="K18" s="18" t="str">
        <f>IF(I18&lt;&gt;"",VLOOKUP(I18,'Team and Driver'!$H$7:$K$36,4,FALSE),"")</f>
        <v/>
      </c>
      <c r="L18" s="21" t="str">
        <f>IF(I18&lt;&gt;"",VLOOKUP(I18,'Team and Driver'!$H$7:$L$36,5,FALSE),"")</f>
        <v/>
      </c>
      <c r="M18" s="131">
        <v>3</v>
      </c>
      <c r="N18" s="87"/>
      <c r="P18" s="94" t="s">
        <v>50</v>
      </c>
      <c r="Q18" s="86" t="s">
        <v>47</v>
      </c>
      <c r="R18" s="115"/>
      <c r="S18" s="86"/>
      <c r="T18" s="86"/>
      <c r="U18" s="86"/>
    </row>
    <row r="19" spans="2:21" ht="15.95" customHeight="1" thickBot="1" x14ac:dyDescent="0.25">
      <c r="B19" s="104">
        <v>13</v>
      </c>
      <c r="C19" s="105">
        <v>41532</v>
      </c>
      <c r="D19" s="106" t="s">
        <v>77</v>
      </c>
      <c r="E19" s="107" t="s">
        <v>87</v>
      </c>
      <c r="F19" s="108" t="s">
        <v>45</v>
      </c>
      <c r="G19" s="86"/>
      <c r="H19" s="113">
        <v>14</v>
      </c>
      <c r="I19" s="25"/>
      <c r="J19" s="18" t="str">
        <f>IF(I19&lt;&gt;"",VLOOKUP(I19,'Team and Driver'!$H$7:$J$36,3,FALSE),"")</f>
        <v/>
      </c>
      <c r="K19" s="18" t="str">
        <f>IF(I19&lt;&gt;"",VLOOKUP(I19,'Team and Driver'!$H$7:$K$36,4,FALSE),"")</f>
        <v/>
      </c>
      <c r="L19" s="21" t="str">
        <f>IF(I19&lt;&gt;"",VLOOKUP(I19,'Team and Driver'!$H$7:$L$36,5,FALSE),"")</f>
        <v/>
      </c>
      <c r="M19" s="131">
        <v>2</v>
      </c>
      <c r="N19" s="87"/>
      <c r="P19" s="94" t="s">
        <v>55</v>
      </c>
      <c r="Q19" s="86" t="s">
        <v>47</v>
      </c>
      <c r="R19" s="116"/>
      <c r="S19" s="86"/>
      <c r="T19" s="86"/>
      <c r="U19" s="86"/>
    </row>
    <row r="20" spans="2:21" ht="15.95" customHeight="1" thickBot="1" x14ac:dyDescent="0.25">
      <c r="B20" s="109">
        <v>14</v>
      </c>
      <c r="C20" s="110">
        <v>41546</v>
      </c>
      <c r="D20" s="111" t="s">
        <v>18</v>
      </c>
      <c r="E20" s="112" t="s">
        <v>118</v>
      </c>
      <c r="F20" s="108" t="s">
        <v>45</v>
      </c>
      <c r="G20" s="86"/>
      <c r="H20" s="113">
        <v>15</v>
      </c>
      <c r="I20" s="25"/>
      <c r="J20" s="18" t="str">
        <f>IF(I20&lt;&gt;"",VLOOKUP(I20,'Team and Driver'!$H$7:$J$36,3,FALSE),"")</f>
        <v/>
      </c>
      <c r="K20" s="18" t="str">
        <f>IF(I20&lt;&gt;"",VLOOKUP(I20,'Team and Driver'!$H$7:$K$36,4,FALSE),"")</f>
        <v/>
      </c>
      <c r="L20" s="21" t="str">
        <f>IF(I20&lt;&gt;"",VLOOKUP(I20,'Team and Driver'!$H$7:$L$36,5,FALSE),"")</f>
        <v/>
      </c>
      <c r="M20" s="130">
        <v>1</v>
      </c>
      <c r="N20" s="87"/>
      <c r="P20" s="94" t="s">
        <v>54</v>
      </c>
      <c r="Q20" s="86" t="s">
        <v>47</v>
      </c>
      <c r="R20" s="116"/>
      <c r="S20" s="86"/>
      <c r="T20" s="86"/>
      <c r="U20" s="86"/>
    </row>
    <row r="21" spans="2:21" ht="15.95" customHeight="1" x14ac:dyDescent="0.2">
      <c r="B21" s="104">
        <v>15</v>
      </c>
      <c r="C21" s="105">
        <v>41560</v>
      </c>
      <c r="D21" s="106" t="s">
        <v>16</v>
      </c>
      <c r="E21" s="107" t="s">
        <v>17</v>
      </c>
      <c r="F21" s="108" t="s">
        <v>45</v>
      </c>
      <c r="G21" s="86"/>
      <c r="N21" s="87"/>
      <c r="P21" s="94" t="s">
        <v>51</v>
      </c>
      <c r="Q21" s="86" t="s">
        <v>47</v>
      </c>
      <c r="R21" s="115"/>
      <c r="S21" s="86"/>
      <c r="T21" s="86"/>
      <c r="U21" s="86"/>
    </row>
    <row r="22" spans="2:21" ht="15.95" customHeight="1" x14ac:dyDescent="0.2">
      <c r="B22" s="109">
        <v>16</v>
      </c>
      <c r="C22" s="110">
        <v>41567</v>
      </c>
      <c r="D22" s="111" t="s">
        <v>32</v>
      </c>
      <c r="E22" s="112" t="s">
        <v>89</v>
      </c>
      <c r="F22" s="108" t="s">
        <v>45</v>
      </c>
      <c r="G22" s="86"/>
      <c r="H22" s="117" t="s">
        <v>57</v>
      </c>
      <c r="I22" s="117"/>
      <c r="J22" s="20"/>
      <c r="K22" s="20"/>
      <c r="L22" s="20"/>
      <c r="M22" s="117"/>
      <c r="N22" s="87"/>
      <c r="P22" s="90" t="s">
        <v>70</v>
      </c>
      <c r="Q22" s="87" t="s">
        <v>47</v>
      </c>
      <c r="R22" s="87" t="s">
        <v>173</v>
      </c>
    </row>
    <row r="23" spans="2:21" ht="15.95" customHeight="1" thickBot="1" x14ac:dyDescent="0.25">
      <c r="B23" s="104">
        <v>17</v>
      </c>
      <c r="C23" s="105">
        <v>41574</v>
      </c>
      <c r="D23" s="106" t="s">
        <v>23</v>
      </c>
      <c r="E23" s="107" t="s">
        <v>88</v>
      </c>
      <c r="F23" s="108" t="s">
        <v>45</v>
      </c>
      <c r="G23" s="86"/>
      <c r="H23" s="121"/>
      <c r="I23" s="26"/>
      <c r="J23" s="22" t="str">
        <f>IF(I23&lt;&gt;"",VLOOKUP(I23,'Team and Driver'!$H$7:$J$36,3,FALSE),"")</f>
        <v/>
      </c>
      <c r="K23" s="22" t="str">
        <f>IF(I23&lt;&gt;"",VLOOKUP(I23,'Team and Driver'!$H$7:$K$36,4,FALSE),"")</f>
        <v/>
      </c>
      <c r="L23" s="21" t="str">
        <f>IF(I23&lt;&gt;"",VLOOKUP(I23,'Team and Driver'!$H$7:$L$36,5,FALSE),"")</f>
        <v/>
      </c>
      <c r="M23" s="122"/>
      <c r="N23" s="87"/>
      <c r="R23" s="87" t="s">
        <v>172</v>
      </c>
    </row>
    <row r="24" spans="2:21" ht="15.95" customHeight="1" x14ac:dyDescent="0.2">
      <c r="B24" s="109">
        <v>18</v>
      </c>
      <c r="C24" s="110">
        <v>41588</v>
      </c>
      <c r="D24" s="111" t="s">
        <v>18</v>
      </c>
      <c r="E24" s="112" t="s">
        <v>21</v>
      </c>
      <c r="F24" s="108" t="s">
        <v>45</v>
      </c>
      <c r="G24" s="86"/>
      <c r="N24" s="87"/>
      <c r="R24" s="87" t="s">
        <v>71</v>
      </c>
    </row>
    <row r="25" spans="2:21" ht="15.95" customHeight="1" x14ac:dyDescent="0.2">
      <c r="B25" s="136" t="s">
        <v>183</v>
      </c>
      <c r="C25" s="135"/>
      <c r="D25" s="136"/>
      <c r="E25" s="133"/>
      <c r="F25" s="137"/>
      <c r="G25" s="137"/>
      <c r="H25" s="132"/>
      <c r="I25" s="133"/>
      <c r="J25" s="133"/>
      <c r="K25" s="133"/>
      <c r="L25" s="133"/>
      <c r="M25" s="134"/>
      <c r="N25" s="87"/>
      <c r="O25" s="114"/>
      <c r="P25" s="172" t="s">
        <v>67</v>
      </c>
      <c r="Q25" s="172"/>
      <c r="R25" s="172"/>
      <c r="S25" s="172"/>
      <c r="T25" s="172"/>
      <c r="U25" s="172"/>
    </row>
    <row r="26" spans="2:21" ht="7.5" customHeight="1" x14ac:dyDescent="0.2">
      <c r="F26" s="86"/>
      <c r="G26" s="86"/>
      <c r="N26" s="87"/>
    </row>
  </sheetData>
  <mergeCells count="6">
    <mergeCell ref="B2:E2"/>
    <mergeCell ref="B3:D3"/>
    <mergeCell ref="B4:D4"/>
    <mergeCell ref="P25:U25"/>
    <mergeCell ref="I2:L3"/>
    <mergeCell ref="P2:U2"/>
  </mergeCells>
  <conditionalFormatting sqref="H6:H20 M7:M15 J7:K15 J6:M6">
    <cfRule type="expression" dxfId="138" priority="11" stopIfTrue="1">
      <formula>$I6&lt;&gt;""</formula>
    </cfRule>
  </conditionalFormatting>
  <conditionalFormatting sqref="F7:F24">
    <cfRule type="expression" dxfId="137" priority="10">
      <formula>$B7=$H$3</formula>
    </cfRule>
  </conditionalFormatting>
  <conditionalFormatting sqref="J23:K23">
    <cfRule type="expression" dxfId="136" priority="9" stopIfTrue="1">
      <formula>$I23&lt;&gt;""</formula>
    </cfRule>
  </conditionalFormatting>
  <conditionalFormatting sqref="J16:K20">
    <cfRule type="expression" dxfId="135" priority="7" stopIfTrue="1">
      <formula>$I16&lt;&gt;""</formula>
    </cfRule>
  </conditionalFormatting>
  <conditionalFormatting sqref="L7:L20">
    <cfRule type="expression" dxfId="134" priority="6" stopIfTrue="1">
      <formula>$I7&lt;&gt;""</formula>
    </cfRule>
  </conditionalFormatting>
  <conditionalFormatting sqref="L23">
    <cfRule type="expression" dxfId="133" priority="5" stopIfTrue="1">
      <formula>$I23&lt;&gt;""</formula>
    </cfRule>
  </conditionalFormatting>
  <conditionalFormatting sqref="B7:E24">
    <cfRule type="expression" dxfId="132" priority="4">
      <formula>$B7=$H$3</formula>
    </cfRule>
  </conditionalFormatting>
  <conditionalFormatting sqref="I6:I15">
    <cfRule type="expression" dxfId="131" priority="3" stopIfTrue="1">
      <formula>$I6&lt;&gt;""</formula>
    </cfRule>
  </conditionalFormatting>
  <conditionalFormatting sqref="I16:I20">
    <cfRule type="expression" dxfId="130" priority="2" stopIfTrue="1">
      <formula>$I16&lt;&gt;""</formula>
    </cfRule>
  </conditionalFormatting>
  <conditionalFormatting sqref="I23">
    <cfRule type="expression" dxfId="129" priority="1" stopIfTrue="1">
      <formula>$I23&lt;&gt;""</formula>
    </cfRule>
  </conditionalFormatting>
  <dataValidations count="16">
    <dataValidation type="list" allowBlank="1" showInputMessage="1" showErrorMessage="1" promptTitle="Ninth Place" prompt="Select the rider_x000a_" sqref="I14">
      <formula1>Driver</formula1>
    </dataValidation>
    <dataValidation type="list" allowBlank="1" showInputMessage="1" showErrorMessage="1" promptTitle="Tenth Place" prompt="Select the rider_x000a_" sqref="I15">
      <formula1>Driver</formula1>
    </dataValidation>
    <dataValidation type="list" allowBlank="1" showInputMessage="1" showErrorMessage="1" promptTitle="Champion" prompt="Select the rider_x000a_" sqref="I6">
      <formula1>Driver</formula1>
    </dataValidation>
    <dataValidation type="list" allowBlank="1" showInputMessage="1" showErrorMessage="1" promptTitle="Runner Up" prompt="Select the rider_x000a_" sqref="I7">
      <formula1>Driver</formula1>
    </dataValidation>
    <dataValidation type="list" allowBlank="1" showInputMessage="1" showErrorMessage="1" promptTitle="Third Place" prompt="Select the rider_x000a_" sqref="I8">
      <formula1>Driver</formula1>
    </dataValidation>
    <dataValidation type="list" allowBlank="1" showInputMessage="1" showErrorMessage="1" promptTitle="Fourth Place" prompt="Select the rider_x000a_" sqref="I9">
      <formula1>Driver</formula1>
    </dataValidation>
    <dataValidation type="list" allowBlank="1" showInputMessage="1" showErrorMessage="1" promptTitle="Fifth Place" prompt="Select the rider_x000a_" sqref="I10">
      <formula1>Driver</formula1>
    </dataValidation>
    <dataValidation type="list" allowBlank="1" showInputMessage="1" showErrorMessage="1" promptTitle="Sixth Place" prompt="Select the rider_x000a_" sqref="I11">
      <formula1>Driver</formula1>
    </dataValidation>
    <dataValidation type="list" allowBlank="1" showInputMessage="1" showErrorMessage="1" promptTitle="Seventh Place" prompt="Select the rider_x000a_" sqref="I12">
      <formula1>Driver</formula1>
    </dataValidation>
    <dataValidation type="list" allowBlank="1" showInputMessage="1" showErrorMessage="1" promptTitle="Eight Place" prompt="Select the rider_x000a_" sqref="I13">
      <formula1>Driver</formula1>
    </dataValidation>
    <dataValidation type="list" allowBlank="1" showInputMessage="1" showErrorMessage="1" promptTitle="Eleventh Place" prompt="Select the rider_x000a_" sqref="I16">
      <formula1>Driver</formula1>
    </dataValidation>
    <dataValidation type="list" allowBlank="1" showInputMessage="1" showErrorMessage="1" promptTitle="Twelveth Place" prompt="Select the rider_x000a_" sqref="I17">
      <formula1>Driver</formula1>
    </dataValidation>
    <dataValidation type="list" allowBlank="1" showInputMessage="1" showErrorMessage="1" promptTitle="Thirteenth Place" prompt="Select the rider_x000a_" sqref="I18">
      <formula1>Driver</formula1>
    </dataValidation>
    <dataValidation type="list" allowBlank="1" showInputMessage="1" showErrorMessage="1" promptTitle="Forteenth Place" prompt="Select the rider_x000a_" sqref="I19">
      <formula1>Driver</formula1>
    </dataValidation>
    <dataValidation type="list" allowBlank="1" showInputMessage="1" showErrorMessage="1" promptTitle="Fifteenth Place" prompt="Select the rider_x000a_" sqref="I20">
      <formula1>Driver</formula1>
    </dataValidation>
    <dataValidation type="list" allowBlank="1" showInputMessage="1" showErrorMessage="1" promptTitle="Pole Position Rider" prompt="Select the rider_x000a_" sqref="I23">
      <formula1>Driver</formula1>
    </dataValidation>
  </dataValidations>
  <hyperlinks>
    <hyperlink ref="E3" r:id="rId1"/>
    <hyperlink ref="E4" location="'Team and Driver'!A1" display="Team Setup"/>
    <hyperlink ref="B2:E2" location="Dashboard!A1" display="Dashboard"/>
    <hyperlink ref="B3:D3" location="'Drivers Standing'!A1" display="Driver's Championship"/>
    <hyperlink ref="B4:D4" location="'Team Standing'!A1" display="Team's Championship"/>
    <hyperlink ref="P25:U25" r:id="rId2" display="Visit exceltemplate.net for more templates and updates"/>
    <hyperlink ref="D8" location="'Race Result (2)'!H2:L3" display="Malaysia"/>
    <hyperlink ref="D9" location="'Race Result (3)'!H2:L3" display="China"/>
    <hyperlink ref="D10" location="'Race Result (4)'!H2:L3" display="Turkey"/>
    <hyperlink ref="D11" location="'Race Result (5)'!H2:L3" display="Spain"/>
    <hyperlink ref="D12" location="'Race Result (6)'!H2:L3" display="Monaco"/>
    <hyperlink ref="D13" location="'Race Result (7)'!H2:L3" display="Canada"/>
    <hyperlink ref="D15" location="'Race Result (9)'!H2:L3" display="Great-Britain"/>
    <hyperlink ref="D16" location="'Race Result (10)'!H2:L3" display="Germany"/>
    <hyperlink ref="D17" location="'Race Result (11)'!H2:L3" display="Hungary"/>
    <hyperlink ref="D18" location="'Race Result (12)'!H2:L3" display="Belgium"/>
    <hyperlink ref="D19" location="'Race Result (13)'!H2:L3" display="Italy"/>
    <hyperlink ref="D20" location="'Race Result (14)'!H2:L3" display="Singapore"/>
    <hyperlink ref="D21" location="'Race Result (15)'!H2:L3" display="Japan"/>
    <hyperlink ref="D22" location="'Race Result (16)'!H2:L3" display="South Korea"/>
    <hyperlink ref="D23" location="'Race Result (17)'!H2:L3" display="India"/>
    <hyperlink ref="D24" location="'Race Result (18)'!H2:L3" display="UAE"/>
    <hyperlink ref="D14" location="'Race Result (8)'!H2:L3" display="Spain"/>
    <hyperlink ref="D7" location="'Race Result'!A1" display="Australia"/>
  </hyperlinks>
  <printOptions horizontalCentered="1"/>
  <pageMargins left="0.38" right="0.36" top="0.83" bottom="0.97" header="0.37" footer="0.57999999999999996"/>
  <pageSetup paperSize="9" scale="73" orientation="landscape" horizontalDpi="300" verticalDpi="300" r:id="rId3"/>
  <headerFooter alignWithMargins="0">
    <oddHeader>&amp;C&amp;"Arial,Bold"&amp;12RACE BY RACE POSITION</oddHeader>
    <oddFooter>Page &amp;P of &amp;N</oddFooter>
  </headerFooter>
  <drawing r:id="rId4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U26"/>
  <sheetViews>
    <sheetView showGridLines="0" zoomScale="95" zoomScaleNormal="95" workbookViewId="0">
      <selection activeCell="D13" sqref="D13"/>
    </sheetView>
  </sheetViews>
  <sheetFormatPr defaultRowHeight="12.75" x14ac:dyDescent="0.2"/>
  <cols>
    <col min="1" max="1" width="1.5703125" style="87" customWidth="1"/>
    <col min="2" max="2" width="3.5703125" style="83" customWidth="1"/>
    <col min="3" max="3" width="9.7109375" style="84" customWidth="1"/>
    <col min="4" max="4" width="15.42578125" style="85" customWidth="1"/>
    <col min="5" max="5" width="17.7109375" style="87" bestFit="1" customWidth="1"/>
    <col min="6" max="6" width="5" style="87" customWidth="1"/>
    <col min="7" max="7" width="1.42578125" style="87" customWidth="1"/>
    <col min="8" max="8" width="9.140625" style="84"/>
    <col min="9" max="9" width="17.28515625" style="87" customWidth="1"/>
    <col min="10" max="10" width="14.28515625" style="87" customWidth="1"/>
    <col min="11" max="11" width="24.140625" style="87" customWidth="1"/>
    <col min="12" max="12" width="12.85546875" style="87" customWidth="1"/>
    <col min="13" max="13" width="11.85546875" style="88" customWidth="1"/>
    <col min="14" max="14" width="3.42578125" style="89" hidden="1" customWidth="1"/>
    <col min="15" max="15" width="2.140625" style="87" bestFit="1" customWidth="1"/>
    <col min="16" max="16" width="16.140625" style="90" customWidth="1"/>
    <col min="17" max="17" width="1.85546875" style="87" customWidth="1"/>
    <col min="18" max="20" width="9.140625" style="87"/>
    <col min="21" max="21" width="5.42578125" style="87" customWidth="1"/>
    <col min="22" max="22" width="2.28515625" style="87" customWidth="1"/>
    <col min="23" max="16384" width="9.140625" style="87"/>
  </cols>
  <sheetData>
    <row r="1" spans="2:21" ht="10.5" customHeight="1" x14ac:dyDescent="0.2">
      <c r="E1" s="86"/>
      <c r="F1" s="86"/>
      <c r="G1" s="86"/>
    </row>
    <row r="2" spans="2:21" ht="20.100000000000001" customHeight="1" x14ac:dyDescent="0.2">
      <c r="B2" s="171" t="s">
        <v>43</v>
      </c>
      <c r="C2" s="171"/>
      <c r="D2" s="171"/>
      <c r="E2" s="171"/>
      <c r="F2" s="86"/>
      <c r="G2" s="86"/>
      <c r="H2" s="91" t="s">
        <v>44</v>
      </c>
      <c r="I2" s="173" t="s">
        <v>159</v>
      </c>
      <c r="J2" s="174"/>
      <c r="K2" s="174"/>
      <c r="L2" s="175"/>
      <c r="M2" s="91" t="s">
        <v>58</v>
      </c>
      <c r="P2" s="179" t="s">
        <v>119</v>
      </c>
      <c r="Q2" s="179"/>
      <c r="R2" s="179"/>
      <c r="S2" s="179"/>
      <c r="T2" s="179"/>
      <c r="U2" s="179"/>
    </row>
    <row r="3" spans="2:21" ht="20.100000000000001" customHeight="1" x14ac:dyDescent="0.2">
      <c r="B3" s="171" t="s">
        <v>186</v>
      </c>
      <c r="C3" s="171"/>
      <c r="D3" s="171"/>
      <c r="E3" s="141" t="s">
        <v>63</v>
      </c>
      <c r="F3" s="86"/>
      <c r="G3" s="86"/>
      <c r="H3" s="16">
        <v>6</v>
      </c>
      <c r="I3" s="176"/>
      <c r="J3" s="177"/>
      <c r="K3" s="177"/>
      <c r="L3" s="178"/>
      <c r="M3" s="93"/>
      <c r="P3" s="94"/>
      <c r="Q3" s="86"/>
      <c r="R3" s="86"/>
      <c r="S3" s="86"/>
      <c r="T3" s="86"/>
      <c r="U3" s="86"/>
    </row>
    <row r="4" spans="2:21" ht="20.100000000000001" customHeight="1" x14ac:dyDescent="0.2">
      <c r="B4" s="171" t="s">
        <v>66</v>
      </c>
      <c r="C4" s="171"/>
      <c r="D4" s="171"/>
      <c r="E4" s="141" t="s">
        <v>64</v>
      </c>
      <c r="F4" s="86"/>
      <c r="G4" s="86"/>
      <c r="P4" s="94"/>
      <c r="Q4" s="86"/>
      <c r="R4" s="86"/>
      <c r="S4" s="86"/>
      <c r="T4" s="86"/>
      <c r="U4" s="86"/>
    </row>
    <row r="5" spans="2:21" ht="15.95" customHeight="1" x14ac:dyDescent="0.2">
      <c r="F5" s="86"/>
      <c r="G5" s="86"/>
      <c r="H5" s="95" t="s">
        <v>0</v>
      </c>
      <c r="I5" s="96" t="s">
        <v>188</v>
      </c>
      <c r="J5" s="96" t="s">
        <v>4</v>
      </c>
      <c r="K5" s="96" t="s">
        <v>2</v>
      </c>
      <c r="L5" s="96" t="s">
        <v>109</v>
      </c>
      <c r="M5" s="97" t="s">
        <v>3</v>
      </c>
      <c r="N5" s="87"/>
      <c r="P5" s="94"/>
      <c r="Q5" s="86"/>
      <c r="R5" s="86"/>
      <c r="S5" s="86"/>
      <c r="T5" s="86"/>
      <c r="U5" s="86"/>
    </row>
    <row r="6" spans="2:21" ht="15.95" customHeight="1" thickBot="1" x14ac:dyDescent="0.25">
      <c r="B6" s="98" t="s">
        <v>28</v>
      </c>
      <c r="C6" s="99" t="s">
        <v>33</v>
      </c>
      <c r="D6" s="100" t="s">
        <v>14</v>
      </c>
      <c r="E6" s="101" t="s">
        <v>15</v>
      </c>
      <c r="F6" s="86"/>
      <c r="G6" s="86"/>
      <c r="H6" s="102">
        <v>1</v>
      </c>
      <c r="I6" s="23"/>
      <c r="J6" s="21" t="str">
        <f>IF(I6&lt;&gt;"",VLOOKUP(I6,'Team and Driver'!$H$7:$J$36,3,FALSE),"")</f>
        <v/>
      </c>
      <c r="K6" s="21" t="str">
        <f>IF(I6&lt;&gt;"",VLOOKUP(I6,'Team and Driver'!$H$7:$K$36,4,FALSE),"")</f>
        <v/>
      </c>
      <c r="L6" s="21" t="str">
        <f>IF(I6&lt;&gt;"",VLOOKUP(I6,'Team and Driver'!$H$7:$L$36,5,FALSE),"")</f>
        <v/>
      </c>
      <c r="M6" s="103">
        <v>25</v>
      </c>
      <c r="N6" s="87"/>
      <c r="P6" s="94"/>
      <c r="Q6" s="86"/>
      <c r="R6" s="86"/>
      <c r="S6" s="86"/>
      <c r="T6" s="86"/>
      <c r="U6" s="86"/>
    </row>
    <row r="7" spans="2:21" ht="15.95" customHeight="1" thickBot="1" x14ac:dyDescent="0.25">
      <c r="B7" s="104">
        <v>1</v>
      </c>
      <c r="C7" s="105">
        <v>41371</v>
      </c>
      <c r="D7" s="106" t="s">
        <v>72</v>
      </c>
      <c r="E7" s="107" t="s">
        <v>78</v>
      </c>
      <c r="F7" s="108" t="s">
        <v>45</v>
      </c>
      <c r="G7" s="86"/>
      <c r="H7" s="102">
        <v>2</v>
      </c>
      <c r="I7" s="24"/>
      <c r="J7" s="21" t="str">
        <f>IF(I7&lt;&gt;"",VLOOKUP(I7,'Team and Driver'!$H$7:$J$36,3,FALSE),"")</f>
        <v/>
      </c>
      <c r="K7" s="21" t="str">
        <f>IF(I7&lt;&gt;"",VLOOKUP(I7,'Team and Driver'!$H$7:$K$36,4,FALSE),"")</f>
        <v/>
      </c>
      <c r="L7" s="21" t="str">
        <f>IF(I7&lt;&gt;"",VLOOKUP(I7,'Team and Driver'!$H$7:$L$36,5,FALSE),"")</f>
        <v/>
      </c>
      <c r="M7" s="103">
        <v>20</v>
      </c>
      <c r="N7" s="87"/>
      <c r="P7" s="94"/>
      <c r="Q7" s="86"/>
      <c r="R7" s="86"/>
      <c r="S7" s="86"/>
      <c r="T7" s="86"/>
      <c r="U7" s="86"/>
    </row>
    <row r="8" spans="2:21" ht="15.95" customHeight="1" thickBot="1" x14ac:dyDescent="0.25">
      <c r="B8" s="109">
        <v>2</v>
      </c>
      <c r="C8" s="110">
        <v>41385</v>
      </c>
      <c r="D8" s="111" t="s">
        <v>75</v>
      </c>
      <c r="E8" s="112" t="s">
        <v>144</v>
      </c>
      <c r="F8" s="108" t="s">
        <v>45</v>
      </c>
      <c r="G8" s="86"/>
      <c r="H8" s="102">
        <v>3</v>
      </c>
      <c r="I8" s="24"/>
      <c r="J8" s="21" t="str">
        <f>IF(I8&lt;&gt;"",VLOOKUP(I8,'Team and Driver'!$H$7:$J$36,3,FALSE),"")</f>
        <v/>
      </c>
      <c r="K8" s="21" t="str">
        <f>IF(I8&lt;&gt;"",VLOOKUP(I8,'Team and Driver'!$H$7:$K$36,4,FALSE),"")</f>
        <v/>
      </c>
      <c r="L8" s="21" t="str">
        <f>IF(I8&lt;&gt;"",VLOOKUP(I8,'Team and Driver'!$H$7:$L$36,5,FALSE),"")</f>
        <v/>
      </c>
      <c r="M8" s="103">
        <v>16</v>
      </c>
      <c r="N8" s="87"/>
      <c r="P8" s="94"/>
      <c r="Q8" s="86"/>
      <c r="R8" s="86"/>
      <c r="S8" s="86"/>
      <c r="T8" s="86"/>
      <c r="U8" s="86"/>
    </row>
    <row r="9" spans="2:21" ht="15.95" customHeight="1" thickBot="1" x14ac:dyDescent="0.25">
      <c r="B9" s="104">
        <v>3</v>
      </c>
      <c r="C9" s="105">
        <v>41399</v>
      </c>
      <c r="D9" s="106" t="s">
        <v>18</v>
      </c>
      <c r="E9" s="107" t="s">
        <v>79</v>
      </c>
      <c r="F9" s="108" t="s">
        <v>45</v>
      </c>
      <c r="G9" s="86"/>
      <c r="H9" s="113">
        <v>4</v>
      </c>
      <c r="I9" s="25"/>
      <c r="J9" s="18" t="str">
        <f>IF(I9&lt;&gt;"",VLOOKUP(I9,'Team and Driver'!$H$7:$J$36,3,FALSE),"")</f>
        <v/>
      </c>
      <c r="K9" s="18" t="str">
        <f>IF(I9&lt;&gt;"",VLOOKUP(I9,'Team and Driver'!$H$7:$K$36,4,FALSE),"")</f>
        <v/>
      </c>
      <c r="L9" s="21" t="str">
        <f>IF(I9&lt;&gt;"",VLOOKUP(I9,'Team and Driver'!$H$7:$L$36,5,FALSE),"")</f>
        <v/>
      </c>
      <c r="M9" s="114">
        <v>13</v>
      </c>
      <c r="N9" s="87"/>
      <c r="P9" s="94"/>
      <c r="Q9" s="86"/>
      <c r="R9" s="86"/>
      <c r="S9" s="86"/>
      <c r="T9" s="86"/>
      <c r="U9" s="86"/>
    </row>
    <row r="10" spans="2:21" ht="15.95" customHeight="1" thickBot="1" x14ac:dyDescent="0.25">
      <c r="B10" s="109">
        <v>4</v>
      </c>
      <c r="C10" s="110">
        <v>41413</v>
      </c>
      <c r="D10" s="111" t="s">
        <v>73</v>
      </c>
      <c r="E10" s="112" t="s">
        <v>80</v>
      </c>
      <c r="F10" s="108" t="s">
        <v>45</v>
      </c>
      <c r="G10" s="86"/>
      <c r="H10" s="113">
        <v>5</v>
      </c>
      <c r="I10" s="25"/>
      <c r="J10" s="18" t="str">
        <f>IF(I10&lt;&gt;"",VLOOKUP(I10,'Team and Driver'!$H$7:$J$36,3,FALSE),"")</f>
        <v/>
      </c>
      <c r="K10" s="18" t="str">
        <f>IF(I10&lt;&gt;"",VLOOKUP(I10,'Team and Driver'!$H$7:$K$36,4,FALSE),"")</f>
        <v/>
      </c>
      <c r="L10" s="21" t="str">
        <f>IF(I10&lt;&gt;"",VLOOKUP(I10,'Team and Driver'!$H$7:$L$36,5,FALSE),"")</f>
        <v/>
      </c>
      <c r="M10" s="114">
        <v>11</v>
      </c>
      <c r="N10" s="89">
        <v>1</v>
      </c>
      <c r="P10" s="94"/>
      <c r="Q10" s="86"/>
      <c r="R10" s="86"/>
      <c r="S10" s="86"/>
      <c r="T10" s="86"/>
      <c r="U10" s="86"/>
    </row>
    <row r="11" spans="2:21" ht="15.95" customHeight="1" thickBot="1" x14ac:dyDescent="0.25">
      <c r="B11" s="104">
        <v>5</v>
      </c>
      <c r="C11" s="105">
        <v>41427</v>
      </c>
      <c r="D11" s="106" t="s">
        <v>22</v>
      </c>
      <c r="E11" s="107" t="s">
        <v>82</v>
      </c>
      <c r="F11" s="108" t="s">
        <v>45</v>
      </c>
      <c r="G11" s="86"/>
      <c r="H11" s="113">
        <v>6</v>
      </c>
      <c r="I11" s="25"/>
      <c r="J11" s="18" t="str">
        <f>IF(I11&lt;&gt;"",VLOOKUP(I11,'Team and Driver'!$H$7:$J$36,3,FALSE),"")</f>
        <v/>
      </c>
      <c r="K11" s="18" t="str">
        <f>IF(I11&lt;&gt;"",VLOOKUP(I11,'Team and Driver'!$H$7:$K$36,4,FALSE),"")</f>
        <v/>
      </c>
      <c r="L11" s="21" t="str">
        <f>IF(I11&lt;&gt;"",VLOOKUP(I11,'Team and Driver'!$H$7:$L$36,5,FALSE),"")</f>
        <v/>
      </c>
      <c r="M11" s="114">
        <v>10</v>
      </c>
      <c r="N11" s="89">
        <v>1</v>
      </c>
      <c r="P11" s="94"/>
      <c r="Q11" s="86"/>
      <c r="R11" s="86"/>
      <c r="S11" s="86"/>
      <c r="T11" s="86"/>
      <c r="U11" s="86"/>
    </row>
    <row r="12" spans="2:21" ht="15.95" customHeight="1" thickBot="1" x14ac:dyDescent="0.25">
      <c r="B12" s="109">
        <v>6</v>
      </c>
      <c r="C12" s="110">
        <v>41441</v>
      </c>
      <c r="D12" s="111" t="s">
        <v>18</v>
      </c>
      <c r="E12" s="112" t="s">
        <v>25</v>
      </c>
      <c r="F12" s="108" t="s">
        <v>45</v>
      </c>
      <c r="G12" s="86"/>
      <c r="H12" s="113">
        <v>7</v>
      </c>
      <c r="I12" s="25"/>
      <c r="J12" s="18" t="str">
        <f>IF(I12&lt;&gt;"",VLOOKUP(I12,'Team and Driver'!$H$7:$J$36,3,FALSE),"")</f>
        <v/>
      </c>
      <c r="K12" s="18" t="str">
        <f>IF(I12&lt;&gt;"",VLOOKUP(I12,'Team and Driver'!$H$7:$K$36,4,FALSE),"")</f>
        <v/>
      </c>
      <c r="L12" s="21" t="str">
        <f>IF(I12&lt;&gt;"",VLOOKUP(I12,'Team and Driver'!$H$7:$L$36,5,FALSE),"")</f>
        <v/>
      </c>
      <c r="M12" s="114">
        <v>9</v>
      </c>
      <c r="N12" s="89">
        <v>1</v>
      </c>
      <c r="P12" s="94" t="s">
        <v>48</v>
      </c>
      <c r="Q12" s="86" t="s">
        <v>47</v>
      </c>
      <c r="R12" s="115"/>
      <c r="S12" s="86"/>
      <c r="T12" s="86"/>
      <c r="U12" s="86"/>
    </row>
    <row r="13" spans="2:21" ht="15.95" customHeight="1" thickBot="1" x14ac:dyDescent="0.25">
      <c r="B13" s="104">
        <v>7</v>
      </c>
      <c r="C13" s="105">
        <v>41454</v>
      </c>
      <c r="D13" s="106" t="s">
        <v>74</v>
      </c>
      <c r="E13" s="107" t="s">
        <v>81</v>
      </c>
      <c r="F13" s="108" t="s">
        <v>45</v>
      </c>
      <c r="G13" s="86"/>
      <c r="H13" s="113">
        <v>8</v>
      </c>
      <c r="I13" s="25"/>
      <c r="J13" s="18" t="str">
        <f>IF(I13&lt;&gt;"",VLOOKUP(I13,'Team and Driver'!$H$7:$J$36,3,FALSE),"")</f>
        <v/>
      </c>
      <c r="K13" s="18" t="str">
        <f>IF(I13&lt;&gt;"",VLOOKUP(I13,'Team and Driver'!$H$7:$K$36,4,FALSE),"")</f>
        <v/>
      </c>
      <c r="L13" s="21" t="str">
        <f>IF(I13&lt;&gt;"",VLOOKUP(I13,'Team and Driver'!$H$7:$L$36,5,FALSE),"")</f>
        <v/>
      </c>
      <c r="M13" s="114">
        <v>8</v>
      </c>
      <c r="N13" s="89">
        <v>1</v>
      </c>
      <c r="P13" s="94" t="s">
        <v>56</v>
      </c>
      <c r="Q13" s="86" t="s">
        <v>47</v>
      </c>
      <c r="R13" s="116"/>
      <c r="S13" s="86"/>
      <c r="T13" s="86"/>
      <c r="U13" s="86"/>
    </row>
    <row r="14" spans="2:21" ht="15.95" customHeight="1" thickBot="1" x14ac:dyDescent="0.25">
      <c r="B14" s="109">
        <v>8</v>
      </c>
      <c r="C14" s="110">
        <v>41469</v>
      </c>
      <c r="D14" s="111" t="s">
        <v>20</v>
      </c>
      <c r="E14" s="112" t="s">
        <v>83</v>
      </c>
      <c r="F14" s="108" t="s">
        <v>45</v>
      </c>
      <c r="G14" s="86"/>
      <c r="H14" s="113">
        <v>9</v>
      </c>
      <c r="I14" s="25"/>
      <c r="J14" s="18" t="str">
        <f>IF(I14&lt;&gt;"",VLOOKUP(I14,'Team and Driver'!$H$7:$J$36,3,FALSE),"")</f>
        <v/>
      </c>
      <c r="K14" s="18" t="str">
        <f>IF(I14&lt;&gt;"",VLOOKUP(I14,'Team and Driver'!$H$7:$K$36,4,FALSE),"")</f>
        <v/>
      </c>
      <c r="L14" s="21" t="str">
        <f>IF(I14&lt;&gt;"",VLOOKUP(I14,'Team and Driver'!$H$7:$L$36,5,FALSE),"")</f>
        <v/>
      </c>
      <c r="M14" s="114">
        <v>7</v>
      </c>
      <c r="N14" s="89">
        <v>1</v>
      </c>
      <c r="P14" s="94" t="s">
        <v>46</v>
      </c>
      <c r="Q14" s="86" t="s">
        <v>47</v>
      </c>
      <c r="R14" s="119"/>
      <c r="S14" s="86"/>
      <c r="T14" s="120"/>
      <c r="U14" s="120"/>
    </row>
    <row r="15" spans="2:21" ht="15.95" customHeight="1" thickBot="1" x14ac:dyDescent="0.25">
      <c r="B15" s="104">
        <v>9</v>
      </c>
      <c r="C15" s="105">
        <v>41476</v>
      </c>
      <c r="D15" s="106" t="s">
        <v>75</v>
      </c>
      <c r="E15" s="107" t="s">
        <v>84</v>
      </c>
      <c r="F15" s="108" t="s">
        <v>45</v>
      </c>
      <c r="G15" s="86"/>
      <c r="H15" s="113">
        <v>10</v>
      </c>
      <c r="I15" s="25"/>
      <c r="J15" s="18" t="str">
        <f>IF(I15&lt;&gt;"",VLOOKUP(I15,'Team and Driver'!$H$7:$J$36,3,FALSE),"")</f>
        <v/>
      </c>
      <c r="K15" s="18" t="str">
        <f>IF(I15&lt;&gt;"",VLOOKUP(I15,'Team and Driver'!$H$7:$K$36,4,FALSE),"")</f>
        <v/>
      </c>
      <c r="L15" s="21" t="str">
        <f>IF(I15&lt;&gt;"",VLOOKUP(I15,'Team and Driver'!$H$7:$L$36,5,FALSE),"")</f>
        <v/>
      </c>
      <c r="M15" s="114">
        <v>6</v>
      </c>
      <c r="N15" s="89">
        <v>1</v>
      </c>
      <c r="P15" s="94" t="s">
        <v>52</v>
      </c>
      <c r="Q15" s="86" t="s">
        <v>47</v>
      </c>
      <c r="R15" s="116"/>
      <c r="S15" s="86"/>
      <c r="T15" s="86"/>
      <c r="U15" s="86"/>
    </row>
    <row r="16" spans="2:21" ht="15.95" customHeight="1" thickBot="1" x14ac:dyDescent="0.25">
      <c r="B16" s="109">
        <v>10</v>
      </c>
      <c r="C16" s="110">
        <v>41504</v>
      </c>
      <c r="D16" s="111" t="s">
        <v>75</v>
      </c>
      <c r="E16" s="112" t="s">
        <v>86</v>
      </c>
      <c r="F16" s="108" t="s">
        <v>45</v>
      </c>
      <c r="G16" s="86"/>
      <c r="H16" s="113">
        <v>11</v>
      </c>
      <c r="I16" s="25"/>
      <c r="J16" s="18" t="str">
        <f>IF(I16&lt;&gt;"",VLOOKUP(I16,'Team and Driver'!$H$7:$J$36,3,FALSE),"")</f>
        <v/>
      </c>
      <c r="K16" s="18" t="str">
        <f>IF(I16&lt;&gt;"",VLOOKUP(I16,'Team and Driver'!$H$7:$K$36,4,FALSE),"")</f>
        <v/>
      </c>
      <c r="L16" s="21" t="str">
        <f>IF(I16&lt;&gt;"",VLOOKUP(I16,'Team and Driver'!$H$7:$L$36,5,FALSE),"")</f>
        <v/>
      </c>
      <c r="M16" s="131">
        <v>5</v>
      </c>
      <c r="P16" s="94" t="s">
        <v>53</v>
      </c>
      <c r="Q16" s="86" t="s">
        <v>47</v>
      </c>
      <c r="R16" s="116"/>
      <c r="S16" s="86"/>
      <c r="T16" s="86"/>
      <c r="U16" s="86"/>
    </row>
    <row r="17" spans="2:21" s="118" customFormat="1" ht="15.95" customHeight="1" thickBot="1" x14ac:dyDescent="0.25">
      <c r="B17" s="104">
        <v>11</v>
      </c>
      <c r="C17" s="105">
        <v>41511</v>
      </c>
      <c r="D17" s="106" t="s">
        <v>76</v>
      </c>
      <c r="E17" s="107" t="s">
        <v>148</v>
      </c>
      <c r="F17" s="108" t="s">
        <v>45</v>
      </c>
      <c r="G17" s="86"/>
      <c r="H17" s="113">
        <v>12</v>
      </c>
      <c r="I17" s="25"/>
      <c r="J17" s="18" t="str">
        <f>IF(I17&lt;&gt;"",VLOOKUP(I17,'Team and Driver'!$H$7:$J$36,3,FALSE),"")</f>
        <v/>
      </c>
      <c r="K17" s="18" t="str">
        <f>IF(I17&lt;&gt;"",VLOOKUP(I17,'Team and Driver'!$H$7:$K$36,4,FALSE),"")</f>
        <v/>
      </c>
      <c r="L17" s="21" t="str">
        <f>IF(I17&lt;&gt;"",VLOOKUP(I17,'Team and Driver'!$H$7:$L$36,5,FALSE),"")</f>
        <v/>
      </c>
      <c r="M17" s="130">
        <v>4</v>
      </c>
      <c r="P17" s="94" t="s">
        <v>49</v>
      </c>
      <c r="Q17" s="86" t="s">
        <v>47</v>
      </c>
      <c r="R17" s="115"/>
      <c r="S17" s="86"/>
      <c r="T17" s="86"/>
      <c r="U17" s="86"/>
    </row>
    <row r="18" spans="2:21" ht="15.95" customHeight="1" thickBot="1" x14ac:dyDescent="0.25">
      <c r="B18" s="109">
        <v>12</v>
      </c>
      <c r="C18" s="110">
        <v>41518</v>
      </c>
      <c r="D18" s="111" t="s">
        <v>128</v>
      </c>
      <c r="E18" s="112" t="s">
        <v>19</v>
      </c>
      <c r="F18" s="108" t="s">
        <v>45</v>
      </c>
      <c r="G18" s="86"/>
      <c r="H18" s="113">
        <v>13</v>
      </c>
      <c r="I18" s="25"/>
      <c r="J18" s="18" t="str">
        <f>IF(I18&lt;&gt;"",VLOOKUP(I18,'Team and Driver'!$H$7:$J$36,3,FALSE),"")</f>
        <v/>
      </c>
      <c r="K18" s="18" t="str">
        <f>IF(I18&lt;&gt;"",VLOOKUP(I18,'Team and Driver'!$H$7:$K$36,4,FALSE),"")</f>
        <v/>
      </c>
      <c r="L18" s="21" t="str">
        <f>IF(I18&lt;&gt;"",VLOOKUP(I18,'Team and Driver'!$H$7:$L$36,5,FALSE),"")</f>
        <v/>
      </c>
      <c r="M18" s="131">
        <v>3</v>
      </c>
      <c r="N18" s="87"/>
      <c r="P18" s="94" t="s">
        <v>50</v>
      </c>
      <c r="Q18" s="86" t="s">
        <v>47</v>
      </c>
      <c r="R18" s="115"/>
      <c r="S18" s="86"/>
      <c r="T18" s="86"/>
      <c r="U18" s="86"/>
    </row>
    <row r="19" spans="2:21" ht="15.95" customHeight="1" thickBot="1" x14ac:dyDescent="0.25">
      <c r="B19" s="104">
        <v>13</v>
      </c>
      <c r="C19" s="105">
        <v>41532</v>
      </c>
      <c r="D19" s="106" t="s">
        <v>77</v>
      </c>
      <c r="E19" s="107" t="s">
        <v>87</v>
      </c>
      <c r="F19" s="108" t="s">
        <v>45</v>
      </c>
      <c r="G19" s="86"/>
      <c r="H19" s="113">
        <v>14</v>
      </c>
      <c r="I19" s="25"/>
      <c r="J19" s="18" t="str">
        <f>IF(I19&lt;&gt;"",VLOOKUP(I19,'Team and Driver'!$H$7:$J$36,3,FALSE),"")</f>
        <v/>
      </c>
      <c r="K19" s="18" t="str">
        <f>IF(I19&lt;&gt;"",VLOOKUP(I19,'Team and Driver'!$H$7:$K$36,4,FALSE),"")</f>
        <v/>
      </c>
      <c r="L19" s="21" t="str">
        <f>IF(I19&lt;&gt;"",VLOOKUP(I19,'Team and Driver'!$H$7:$L$36,5,FALSE),"")</f>
        <v/>
      </c>
      <c r="M19" s="131">
        <v>2</v>
      </c>
      <c r="N19" s="87"/>
      <c r="P19" s="94" t="s">
        <v>55</v>
      </c>
      <c r="Q19" s="86" t="s">
        <v>47</v>
      </c>
      <c r="R19" s="116"/>
      <c r="S19" s="86"/>
      <c r="T19" s="86"/>
      <c r="U19" s="86"/>
    </row>
    <row r="20" spans="2:21" ht="15.95" customHeight="1" thickBot="1" x14ac:dyDescent="0.25">
      <c r="B20" s="109">
        <v>14</v>
      </c>
      <c r="C20" s="110">
        <v>41546</v>
      </c>
      <c r="D20" s="111" t="s">
        <v>18</v>
      </c>
      <c r="E20" s="112" t="s">
        <v>118</v>
      </c>
      <c r="F20" s="108" t="s">
        <v>45</v>
      </c>
      <c r="G20" s="86"/>
      <c r="H20" s="113">
        <v>15</v>
      </c>
      <c r="I20" s="25"/>
      <c r="J20" s="18" t="str">
        <f>IF(I20&lt;&gt;"",VLOOKUP(I20,'Team and Driver'!$H$7:$J$36,3,FALSE),"")</f>
        <v/>
      </c>
      <c r="K20" s="18" t="str">
        <f>IF(I20&lt;&gt;"",VLOOKUP(I20,'Team and Driver'!$H$7:$K$36,4,FALSE),"")</f>
        <v/>
      </c>
      <c r="L20" s="21" t="str">
        <f>IF(I20&lt;&gt;"",VLOOKUP(I20,'Team and Driver'!$H$7:$L$36,5,FALSE),"")</f>
        <v/>
      </c>
      <c r="M20" s="130">
        <v>1</v>
      </c>
      <c r="N20" s="87"/>
      <c r="P20" s="94" t="s">
        <v>54</v>
      </c>
      <c r="Q20" s="86" t="s">
        <v>47</v>
      </c>
      <c r="R20" s="116"/>
      <c r="S20" s="86"/>
      <c r="T20" s="86"/>
      <c r="U20" s="86"/>
    </row>
    <row r="21" spans="2:21" ht="15.95" customHeight="1" x14ac:dyDescent="0.2">
      <c r="B21" s="104">
        <v>15</v>
      </c>
      <c r="C21" s="105">
        <v>41560</v>
      </c>
      <c r="D21" s="106" t="s">
        <v>16</v>
      </c>
      <c r="E21" s="107" t="s">
        <v>17</v>
      </c>
      <c r="F21" s="108" t="s">
        <v>45</v>
      </c>
      <c r="G21" s="86"/>
      <c r="N21" s="87"/>
      <c r="P21" s="94" t="s">
        <v>51</v>
      </c>
      <c r="Q21" s="86" t="s">
        <v>47</v>
      </c>
      <c r="R21" s="115"/>
      <c r="S21" s="86"/>
      <c r="T21" s="86"/>
      <c r="U21" s="86"/>
    </row>
    <row r="22" spans="2:21" ht="15.95" customHeight="1" x14ac:dyDescent="0.2">
      <c r="B22" s="109">
        <v>16</v>
      </c>
      <c r="C22" s="110">
        <v>41567</v>
      </c>
      <c r="D22" s="111" t="s">
        <v>32</v>
      </c>
      <c r="E22" s="112" t="s">
        <v>89</v>
      </c>
      <c r="F22" s="108" t="s">
        <v>45</v>
      </c>
      <c r="G22" s="86"/>
      <c r="H22" s="117" t="s">
        <v>57</v>
      </c>
      <c r="I22" s="117"/>
      <c r="J22" s="20"/>
      <c r="K22" s="20"/>
      <c r="L22" s="20"/>
      <c r="M22" s="117"/>
      <c r="N22" s="87"/>
      <c r="P22" s="90" t="s">
        <v>70</v>
      </c>
      <c r="Q22" s="87" t="s">
        <v>47</v>
      </c>
      <c r="R22" s="87" t="s">
        <v>173</v>
      </c>
    </row>
    <row r="23" spans="2:21" ht="15.95" customHeight="1" thickBot="1" x14ac:dyDescent="0.25">
      <c r="B23" s="104">
        <v>17</v>
      </c>
      <c r="C23" s="105">
        <v>41574</v>
      </c>
      <c r="D23" s="106" t="s">
        <v>23</v>
      </c>
      <c r="E23" s="107" t="s">
        <v>88</v>
      </c>
      <c r="F23" s="108" t="s">
        <v>45</v>
      </c>
      <c r="G23" s="86"/>
      <c r="H23" s="121"/>
      <c r="I23" s="26"/>
      <c r="J23" s="22" t="str">
        <f>IF(I23&lt;&gt;"",VLOOKUP(I23,'Team and Driver'!$H$7:$J$36,3,FALSE),"")</f>
        <v/>
      </c>
      <c r="K23" s="22" t="str">
        <f>IF(I23&lt;&gt;"",VLOOKUP(I23,'Team and Driver'!$H$7:$K$36,4,FALSE),"")</f>
        <v/>
      </c>
      <c r="L23" s="21" t="str">
        <f>IF(I23&lt;&gt;"",VLOOKUP(I23,'Team and Driver'!$H$7:$L$36,5,FALSE),"")</f>
        <v/>
      </c>
      <c r="M23" s="122"/>
      <c r="N23" s="87"/>
      <c r="R23" s="87" t="s">
        <v>172</v>
      </c>
    </row>
    <row r="24" spans="2:21" ht="15.95" customHeight="1" x14ac:dyDescent="0.2">
      <c r="B24" s="109">
        <v>18</v>
      </c>
      <c r="C24" s="110">
        <v>41588</v>
      </c>
      <c r="D24" s="111" t="s">
        <v>18</v>
      </c>
      <c r="E24" s="112" t="s">
        <v>21</v>
      </c>
      <c r="F24" s="108" t="s">
        <v>45</v>
      </c>
      <c r="G24" s="86"/>
      <c r="N24" s="87"/>
      <c r="R24" s="87" t="s">
        <v>71</v>
      </c>
    </row>
    <row r="25" spans="2:21" ht="15.95" customHeight="1" x14ac:dyDescent="0.2">
      <c r="B25" s="136" t="s">
        <v>183</v>
      </c>
      <c r="C25" s="135"/>
      <c r="D25" s="136"/>
      <c r="E25" s="133"/>
      <c r="F25" s="137"/>
      <c r="G25" s="137"/>
      <c r="H25" s="132"/>
      <c r="I25" s="133"/>
      <c r="J25" s="133"/>
      <c r="K25" s="133"/>
      <c r="L25" s="133"/>
      <c r="M25" s="134"/>
      <c r="N25" s="87"/>
      <c r="O25" s="114"/>
      <c r="P25" s="172" t="s">
        <v>67</v>
      </c>
      <c r="Q25" s="172"/>
      <c r="R25" s="172"/>
      <c r="S25" s="172"/>
      <c r="T25" s="172"/>
      <c r="U25" s="172"/>
    </row>
    <row r="26" spans="2:21" ht="7.5" customHeight="1" x14ac:dyDescent="0.2">
      <c r="F26" s="86"/>
      <c r="G26" s="86"/>
      <c r="N26" s="87"/>
    </row>
  </sheetData>
  <mergeCells count="6">
    <mergeCell ref="B2:E2"/>
    <mergeCell ref="B3:D3"/>
    <mergeCell ref="B4:D4"/>
    <mergeCell ref="P25:U25"/>
    <mergeCell ref="I2:L3"/>
    <mergeCell ref="P2:U2"/>
  </mergeCells>
  <conditionalFormatting sqref="H6:H20 M7:M15 J7:K15 J6:M6">
    <cfRule type="expression" dxfId="128" priority="11" stopIfTrue="1">
      <formula>$I6&lt;&gt;""</formula>
    </cfRule>
  </conditionalFormatting>
  <conditionalFormatting sqref="F7:F24">
    <cfRule type="expression" dxfId="127" priority="10">
      <formula>$B7=$H$3</formula>
    </cfRule>
  </conditionalFormatting>
  <conditionalFormatting sqref="J23:K23">
    <cfRule type="expression" dxfId="126" priority="9" stopIfTrue="1">
      <formula>$I23&lt;&gt;""</formula>
    </cfRule>
  </conditionalFormatting>
  <conditionalFormatting sqref="J16:K20">
    <cfRule type="expression" dxfId="125" priority="7" stopIfTrue="1">
      <formula>$I16&lt;&gt;""</formula>
    </cfRule>
  </conditionalFormatting>
  <conditionalFormatting sqref="L7:L20">
    <cfRule type="expression" dxfId="124" priority="6" stopIfTrue="1">
      <formula>$I7&lt;&gt;""</formula>
    </cfRule>
  </conditionalFormatting>
  <conditionalFormatting sqref="L23">
    <cfRule type="expression" dxfId="123" priority="5" stopIfTrue="1">
      <formula>$I23&lt;&gt;""</formula>
    </cfRule>
  </conditionalFormatting>
  <conditionalFormatting sqref="B7:E24">
    <cfRule type="expression" dxfId="122" priority="4">
      <formula>$B7=$H$3</formula>
    </cfRule>
  </conditionalFormatting>
  <conditionalFormatting sqref="I6:I15">
    <cfRule type="expression" dxfId="121" priority="3" stopIfTrue="1">
      <formula>$I6&lt;&gt;""</formula>
    </cfRule>
  </conditionalFormatting>
  <conditionalFormatting sqref="I16:I20">
    <cfRule type="expression" dxfId="120" priority="2" stopIfTrue="1">
      <formula>$I16&lt;&gt;""</formula>
    </cfRule>
  </conditionalFormatting>
  <conditionalFormatting sqref="I23">
    <cfRule type="expression" dxfId="119" priority="1" stopIfTrue="1">
      <formula>$I23&lt;&gt;""</formula>
    </cfRule>
  </conditionalFormatting>
  <dataValidations count="16">
    <dataValidation type="list" allowBlank="1" showInputMessage="1" showErrorMessage="1" promptTitle="Ninth Place" prompt="Select the rider_x000a_" sqref="I14">
      <formula1>Driver</formula1>
    </dataValidation>
    <dataValidation type="list" allowBlank="1" showInputMessage="1" showErrorMessage="1" promptTitle="Tenth Place" prompt="Select the rider_x000a_" sqref="I15">
      <formula1>Driver</formula1>
    </dataValidation>
    <dataValidation type="list" allowBlank="1" showInputMessage="1" showErrorMessage="1" promptTitle="Champion" prompt="Select the rider_x000a_" sqref="I6">
      <formula1>Driver</formula1>
    </dataValidation>
    <dataValidation type="list" allowBlank="1" showInputMessage="1" showErrorMessage="1" promptTitle="Runner Up" prompt="Select the rider_x000a_" sqref="I7">
      <formula1>Driver</formula1>
    </dataValidation>
    <dataValidation type="list" allowBlank="1" showInputMessage="1" showErrorMessage="1" promptTitle="Third Place" prompt="Select the rider_x000a_" sqref="I8">
      <formula1>Driver</formula1>
    </dataValidation>
    <dataValidation type="list" allowBlank="1" showInputMessage="1" showErrorMessage="1" promptTitle="Fourth Place" prompt="Select the rider_x000a_" sqref="I9">
      <formula1>Driver</formula1>
    </dataValidation>
    <dataValidation type="list" allowBlank="1" showInputMessage="1" showErrorMessage="1" promptTitle="Fifth Place" prompt="Select the rider_x000a_" sqref="I10">
      <formula1>Driver</formula1>
    </dataValidation>
    <dataValidation type="list" allowBlank="1" showInputMessage="1" showErrorMessage="1" promptTitle="Sixth Place" prompt="Select the rider_x000a_" sqref="I11">
      <formula1>Driver</formula1>
    </dataValidation>
    <dataValidation type="list" allowBlank="1" showInputMessage="1" showErrorMessage="1" promptTitle="Seventh Place" prompt="Select the rider_x000a_" sqref="I12">
      <formula1>Driver</formula1>
    </dataValidation>
    <dataValidation type="list" allowBlank="1" showInputMessage="1" showErrorMessage="1" promptTitle="Eight Place" prompt="Select the rider_x000a_" sqref="I13">
      <formula1>Driver</formula1>
    </dataValidation>
    <dataValidation type="list" allowBlank="1" showInputMessage="1" showErrorMessage="1" promptTitle="Eleventh Place" prompt="Select the rider_x000a_" sqref="I16">
      <formula1>Driver</formula1>
    </dataValidation>
    <dataValidation type="list" allowBlank="1" showInputMessage="1" showErrorMessage="1" promptTitle="Twelveth Place" prompt="Select the rider_x000a_" sqref="I17">
      <formula1>Driver</formula1>
    </dataValidation>
    <dataValidation type="list" allowBlank="1" showInputMessage="1" showErrorMessage="1" promptTitle="Thirteenth Place" prompt="Select the rider_x000a_" sqref="I18">
      <formula1>Driver</formula1>
    </dataValidation>
    <dataValidation type="list" allowBlank="1" showInputMessage="1" showErrorMessage="1" promptTitle="Forteenth Place" prompt="Select the rider_x000a_" sqref="I19">
      <formula1>Driver</formula1>
    </dataValidation>
    <dataValidation type="list" allowBlank="1" showInputMessage="1" showErrorMessage="1" promptTitle="Fifteenth Place" prompt="Select the rider_x000a_" sqref="I20">
      <formula1>Driver</formula1>
    </dataValidation>
    <dataValidation type="list" allowBlank="1" showInputMessage="1" showErrorMessage="1" promptTitle="Pole Position Rider" prompt="Select the rider_x000a_" sqref="I23">
      <formula1>Driver</formula1>
    </dataValidation>
  </dataValidations>
  <hyperlinks>
    <hyperlink ref="E3" r:id="rId1"/>
    <hyperlink ref="E4" location="'Team and Driver'!A1" display="Team Setup"/>
    <hyperlink ref="B2:E2" location="Dashboard!A1" display="Dashboard"/>
    <hyperlink ref="B3:D3" location="'Drivers Standing'!A1" display="Driver's Championship"/>
    <hyperlink ref="B4:D4" location="'Team Standing'!A1" display="Team's Championship"/>
    <hyperlink ref="P25:U25" r:id="rId2" display="Visit exceltemplate.net for more templates and updates"/>
    <hyperlink ref="D8" location="'Race Result (2)'!H2:L3" display="Malaysia"/>
    <hyperlink ref="D9" location="'Race Result (3)'!H2:L3" display="China"/>
    <hyperlink ref="D10" location="'Race Result (4)'!H2:L3" display="Turkey"/>
    <hyperlink ref="D11" location="'Race Result (5)'!H2:L3" display="Spain"/>
    <hyperlink ref="D12" location="'Race Result (6)'!H2:L3" display="Monaco"/>
    <hyperlink ref="D13" location="'Race Result (7)'!H2:L3" display="Canada"/>
    <hyperlink ref="D15" location="'Race Result (9)'!H2:L3" display="Great-Britain"/>
    <hyperlink ref="D16" location="'Race Result (10)'!H2:L3" display="Germany"/>
    <hyperlink ref="D17" location="'Race Result (11)'!H2:L3" display="Hungary"/>
    <hyperlink ref="D18" location="'Race Result (12)'!H2:L3" display="Belgium"/>
    <hyperlink ref="D19" location="'Race Result (13)'!H2:L3" display="Italy"/>
    <hyperlink ref="D20" location="'Race Result (14)'!H2:L3" display="Singapore"/>
    <hyperlink ref="D21" location="'Race Result (15)'!H2:L3" display="Japan"/>
    <hyperlink ref="D22" location="'Race Result (16)'!H2:L3" display="South Korea"/>
    <hyperlink ref="D23" location="'Race Result (17)'!H2:L3" display="India"/>
    <hyperlink ref="D24" location="'Race Result (18)'!H2:L3" display="UAE"/>
    <hyperlink ref="D14" location="'Race Result (8)'!H2:L3" display="Spain"/>
    <hyperlink ref="D7" location="'Race Result'!A1" display="Australia"/>
  </hyperlinks>
  <printOptions horizontalCentered="1"/>
  <pageMargins left="0.38" right="0.36" top="0.83" bottom="0.97" header="0.37" footer="0.57999999999999996"/>
  <pageSetup paperSize="9" scale="73" orientation="landscape" horizontalDpi="300" verticalDpi="300" r:id="rId3"/>
  <headerFooter alignWithMargins="0">
    <oddHeader>&amp;C&amp;"Arial,Bold"&amp;12RACE BY RACE POSITION</oddHeader>
    <oddFooter>Page &amp;P of &amp;N</oddFooter>
  </headerFooter>
  <drawing r:id="rId4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U26"/>
  <sheetViews>
    <sheetView showGridLines="0" zoomScale="95" zoomScaleNormal="95" workbookViewId="0">
      <selection activeCell="D14" sqref="D14"/>
    </sheetView>
  </sheetViews>
  <sheetFormatPr defaultRowHeight="12.75" x14ac:dyDescent="0.2"/>
  <cols>
    <col min="1" max="1" width="1.5703125" style="87" customWidth="1"/>
    <col min="2" max="2" width="3.5703125" style="83" customWidth="1"/>
    <col min="3" max="3" width="9.7109375" style="84" customWidth="1"/>
    <col min="4" max="4" width="15.42578125" style="85" customWidth="1"/>
    <col min="5" max="5" width="17.7109375" style="87" bestFit="1" customWidth="1"/>
    <col min="6" max="6" width="5" style="87" customWidth="1"/>
    <col min="7" max="7" width="1.42578125" style="87" customWidth="1"/>
    <col min="8" max="8" width="9.140625" style="84"/>
    <col min="9" max="9" width="17.28515625" style="87" customWidth="1"/>
    <col min="10" max="10" width="14.28515625" style="87" customWidth="1"/>
    <col min="11" max="11" width="24.140625" style="87" customWidth="1"/>
    <col min="12" max="12" width="12.85546875" style="87" customWidth="1"/>
    <col min="13" max="13" width="11.85546875" style="88" customWidth="1"/>
    <col min="14" max="14" width="3.42578125" style="89" hidden="1" customWidth="1"/>
    <col min="15" max="15" width="2.140625" style="87" bestFit="1" customWidth="1"/>
    <col min="16" max="16" width="16.140625" style="90" customWidth="1"/>
    <col min="17" max="17" width="1.85546875" style="87" customWidth="1"/>
    <col min="18" max="20" width="9.140625" style="87"/>
    <col min="21" max="21" width="5.42578125" style="87" customWidth="1"/>
    <col min="22" max="22" width="2.28515625" style="87" customWidth="1"/>
    <col min="23" max="16384" width="9.140625" style="87"/>
  </cols>
  <sheetData>
    <row r="1" spans="2:21" ht="10.5" customHeight="1" x14ac:dyDescent="0.2">
      <c r="E1" s="86"/>
      <c r="F1" s="86"/>
      <c r="G1" s="86"/>
    </row>
    <row r="2" spans="2:21" ht="20.100000000000001" customHeight="1" x14ac:dyDescent="0.2">
      <c r="B2" s="171" t="s">
        <v>43</v>
      </c>
      <c r="C2" s="171"/>
      <c r="D2" s="171"/>
      <c r="E2" s="171"/>
      <c r="F2" s="86"/>
      <c r="G2" s="86"/>
      <c r="H2" s="91" t="s">
        <v>44</v>
      </c>
      <c r="I2" s="173" t="s">
        <v>160</v>
      </c>
      <c r="J2" s="174"/>
      <c r="K2" s="174"/>
      <c r="L2" s="175"/>
      <c r="M2" s="91" t="s">
        <v>58</v>
      </c>
      <c r="P2" s="179" t="s">
        <v>119</v>
      </c>
      <c r="Q2" s="179"/>
      <c r="R2" s="179"/>
      <c r="S2" s="179"/>
      <c r="T2" s="179"/>
      <c r="U2" s="179"/>
    </row>
    <row r="3" spans="2:21" ht="20.100000000000001" customHeight="1" x14ac:dyDescent="0.2">
      <c r="B3" s="171" t="s">
        <v>186</v>
      </c>
      <c r="C3" s="171"/>
      <c r="D3" s="171"/>
      <c r="E3" s="141" t="s">
        <v>63</v>
      </c>
      <c r="F3" s="86"/>
      <c r="G3" s="86"/>
      <c r="H3" s="16">
        <v>7</v>
      </c>
      <c r="I3" s="176"/>
      <c r="J3" s="177"/>
      <c r="K3" s="177"/>
      <c r="L3" s="178"/>
      <c r="M3" s="93"/>
      <c r="P3" s="94"/>
      <c r="Q3" s="86"/>
      <c r="R3" s="86"/>
      <c r="S3" s="86"/>
      <c r="T3" s="86"/>
      <c r="U3" s="86"/>
    </row>
    <row r="4" spans="2:21" ht="20.100000000000001" customHeight="1" x14ac:dyDescent="0.2">
      <c r="B4" s="171" t="s">
        <v>66</v>
      </c>
      <c r="C4" s="171"/>
      <c r="D4" s="171"/>
      <c r="E4" s="141" t="s">
        <v>64</v>
      </c>
      <c r="F4" s="86"/>
      <c r="G4" s="86"/>
      <c r="P4" s="94"/>
      <c r="Q4" s="86"/>
      <c r="R4" s="86"/>
      <c r="S4" s="86"/>
      <c r="T4" s="86"/>
      <c r="U4" s="86"/>
    </row>
    <row r="5" spans="2:21" ht="15.95" customHeight="1" x14ac:dyDescent="0.2">
      <c r="F5" s="86"/>
      <c r="G5" s="86"/>
      <c r="H5" s="95" t="s">
        <v>0</v>
      </c>
      <c r="I5" s="96" t="s">
        <v>188</v>
      </c>
      <c r="J5" s="96" t="s">
        <v>4</v>
      </c>
      <c r="K5" s="96" t="s">
        <v>2</v>
      </c>
      <c r="L5" s="96" t="s">
        <v>109</v>
      </c>
      <c r="M5" s="97" t="s">
        <v>3</v>
      </c>
      <c r="N5" s="87"/>
      <c r="P5" s="94"/>
      <c r="Q5" s="86"/>
      <c r="R5" s="86"/>
      <c r="S5" s="86"/>
      <c r="T5" s="86"/>
      <c r="U5" s="86"/>
    </row>
    <row r="6" spans="2:21" ht="15.95" customHeight="1" thickBot="1" x14ac:dyDescent="0.25">
      <c r="B6" s="98" t="s">
        <v>28</v>
      </c>
      <c r="C6" s="99" t="s">
        <v>33</v>
      </c>
      <c r="D6" s="100" t="s">
        <v>14</v>
      </c>
      <c r="E6" s="101" t="s">
        <v>15</v>
      </c>
      <c r="F6" s="86"/>
      <c r="G6" s="86"/>
      <c r="H6" s="102">
        <v>1</v>
      </c>
      <c r="I6" s="23"/>
      <c r="J6" s="21" t="str">
        <f>IF(I6&lt;&gt;"",VLOOKUP(I6,'Team and Driver'!$H$7:$J$36,3,FALSE),"")</f>
        <v/>
      </c>
      <c r="K6" s="21" t="str">
        <f>IF(I6&lt;&gt;"",VLOOKUP(I6,'Team and Driver'!$H$7:$K$36,4,FALSE),"")</f>
        <v/>
      </c>
      <c r="L6" s="21" t="str">
        <f>IF(I6&lt;&gt;"",VLOOKUP(I6,'Team and Driver'!$H$7:$L$36,5,FALSE),"")</f>
        <v/>
      </c>
      <c r="M6" s="103">
        <v>25</v>
      </c>
      <c r="N6" s="87"/>
      <c r="P6" s="94"/>
      <c r="Q6" s="86"/>
      <c r="R6" s="86"/>
      <c r="S6" s="86"/>
      <c r="T6" s="86"/>
      <c r="U6" s="86"/>
    </row>
    <row r="7" spans="2:21" ht="15.95" customHeight="1" thickBot="1" x14ac:dyDescent="0.25">
      <c r="B7" s="104">
        <v>1</v>
      </c>
      <c r="C7" s="105">
        <v>41371</v>
      </c>
      <c r="D7" s="106" t="s">
        <v>72</v>
      </c>
      <c r="E7" s="107" t="s">
        <v>78</v>
      </c>
      <c r="F7" s="108" t="s">
        <v>45</v>
      </c>
      <c r="G7" s="86"/>
      <c r="H7" s="102">
        <v>2</v>
      </c>
      <c r="I7" s="24"/>
      <c r="J7" s="21" t="str">
        <f>IF(I7&lt;&gt;"",VLOOKUP(I7,'Team and Driver'!$H$7:$J$36,3,FALSE),"")</f>
        <v/>
      </c>
      <c r="K7" s="21" t="str">
        <f>IF(I7&lt;&gt;"",VLOOKUP(I7,'Team and Driver'!$H$7:$K$36,4,FALSE),"")</f>
        <v/>
      </c>
      <c r="L7" s="21" t="str">
        <f>IF(I7&lt;&gt;"",VLOOKUP(I7,'Team and Driver'!$H$7:$L$36,5,FALSE),"")</f>
        <v/>
      </c>
      <c r="M7" s="103">
        <v>20</v>
      </c>
      <c r="N7" s="87"/>
      <c r="P7" s="94"/>
      <c r="Q7" s="86"/>
      <c r="R7" s="86"/>
      <c r="S7" s="86"/>
      <c r="T7" s="86"/>
      <c r="U7" s="86"/>
    </row>
    <row r="8" spans="2:21" ht="15.95" customHeight="1" thickBot="1" x14ac:dyDescent="0.25">
      <c r="B8" s="109">
        <v>2</v>
      </c>
      <c r="C8" s="110">
        <v>41385</v>
      </c>
      <c r="D8" s="111" t="s">
        <v>75</v>
      </c>
      <c r="E8" s="112" t="s">
        <v>144</v>
      </c>
      <c r="F8" s="108" t="s">
        <v>45</v>
      </c>
      <c r="G8" s="86"/>
      <c r="H8" s="102">
        <v>3</v>
      </c>
      <c r="I8" s="24"/>
      <c r="J8" s="21" t="str">
        <f>IF(I8&lt;&gt;"",VLOOKUP(I8,'Team and Driver'!$H$7:$J$36,3,FALSE),"")</f>
        <v/>
      </c>
      <c r="K8" s="21" t="str">
        <f>IF(I8&lt;&gt;"",VLOOKUP(I8,'Team and Driver'!$H$7:$K$36,4,FALSE),"")</f>
        <v/>
      </c>
      <c r="L8" s="21" t="str">
        <f>IF(I8&lt;&gt;"",VLOOKUP(I8,'Team and Driver'!$H$7:$L$36,5,FALSE),"")</f>
        <v/>
      </c>
      <c r="M8" s="103">
        <v>16</v>
      </c>
      <c r="N8" s="87"/>
      <c r="P8" s="94"/>
      <c r="Q8" s="86"/>
      <c r="R8" s="86"/>
      <c r="S8" s="86"/>
      <c r="T8" s="86"/>
      <c r="U8" s="86"/>
    </row>
    <row r="9" spans="2:21" ht="15.95" customHeight="1" thickBot="1" x14ac:dyDescent="0.25">
      <c r="B9" s="104">
        <v>3</v>
      </c>
      <c r="C9" s="105">
        <v>41399</v>
      </c>
      <c r="D9" s="106" t="s">
        <v>18</v>
      </c>
      <c r="E9" s="107" t="s">
        <v>79</v>
      </c>
      <c r="F9" s="108" t="s">
        <v>45</v>
      </c>
      <c r="G9" s="86"/>
      <c r="H9" s="113">
        <v>4</v>
      </c>
      <c r="I9" s="25"/>
      <c r="J9" s="18" t="str">
        <f>IF(I9&lt;&gt;"",VLOOKUP(I9,'Team and Driver'!$H$7:$J$36,3,FALSE),"")</f>
        <v/>
      </c>
      <c r="K9" s="18" t="str">
        <f>IF(I9&lt;&gt;"",VLOOKUP(I9,'Team and Driver'!$H$7:$K$36,4,FALSE),"")</f>
        <v/>
      </c>
      <c r="L9" s="21" t="str">
        <f>IF(I9&lt;&gt;"",VLOOKUP(I9,'Team and Driver'!$H$7:$L$36,5,FALSE),"")</f>
        <v/>
      </c>
      <c r="M9" s="114">
        <v>13</v>
      </c>
      <c r="N9" s="87"/>
      <c r="P9" s="94"/>
      <c r="Q9" s="86"/>
      <c r="R9" s="86"/>
      <c r="S9" s="86"/>
      <c r="T9" s="86"/>
      <c r="U9" s="86"/>
    </row>
    <row r="10" spans="2:21" ht="15.95" customHeight="1" thickBot="1" x14ac:dyDescent="0.25">
      <c r="B10" s="109">
        <v>4</v>
      </c>
      <c r="C10" s="110">
        <v>41413</v>
      </c>
      <c r="D10" s="111" t="s">
        <v>73</v>
      </c>
      <c r="E10" s="112" t="s">
        <v>80</v>
      </c>
      <c r="F10" s="108" t="s">
        <v>45</v>
      </c>
      <c r="G10" s="86"/>
      <c r="H10" s="113">
        <v>5</v>
      </c>
      <c r="I10" s="25"/>
      <c r="J10" s="18" t="str">
        <f>IF(I10&lt;&gt;"",VLOOKUP(I10,'Team and Driver'!$H$7:$J$36,3,FALSE),"")</f>
        <v/>
      </c>
      <c r="K10" s="18" t="str">
        <f>IF(I10&lt;&gt;"",VLOOKUP(I10,'Team and Driver'!$H$7:$K$36,4,FALSE),"")</f>
        <v/>
      </c>
      <c r="L10" s="21" t="str">
        <f>IF(I10&lt;&gt;"",VLOOKUP(I10,'Team and Driver'!$H$7:$L$36,5,FALSE),"")</f>
        <v/>
      </c>
      <c r="M10" s="114">
        <v>11</v>
      </c>
      <c r="N10" s="89">
        <v>1</v>
      </c>
      <c r="P10" s="94"/>
      <c r="Q10" s="86"/>
      <c r="R10" s="86"/>
      <c r="S10" s="86"/>
      <c r="T10" s="86"/>
      <c r="U10" s="86"/>
    </row>
    <row r="11" spans="2:21" ht="15.95" customHeight="1" thickBot="1" x14ac:dyDescent="0.25">
      <c r="B11" s="104">
        <v>5</v>
      </c>
      <c r="C11" s="105">
        <v>41427</v>
      </c>
      <c r="D11" s="106" t="s">
        <v>22</v>
      </c>
      <c r="E11" s="107" t="s">
        <v>82</v>
      </c>
      <c r="F11" s="108" t="s">
        <v>45</v>
      </c>
      <c r="G11" s="86"/>
      <c r="H11" s="113">
        <v>6</v>
      </c>
      <c r="I11" s="25"/>
      <c r="J11" s="18" t="str">
        <f>IF(I11&lt;&gt;"",VLOOKUP(I11,'Team and Driver'!$H$7:$J$36,3,FALSE),"")</f>
        <v/>
      </c>
      <c r="K11" s="18" t="str">
        <f>IF(I11&lt;&gt;"",VLOOKUP(I11,'Team and Driver'!$H$7:$K$36,4,FALSE),"")</f>
        <v/>
      </c>
      <c r="L11" s="21" t="str">
        <f>IF(I11&lt;&gt;"",VLOOKUP(I11,'Team and Driver'!$H$7:$L$36,5,FALSE),"")</f>
        <v/>
      </c>
      <c r="M11" s="114">
        <v>10</v>
      </c>
      <c r="N11" s="89">
        <v>1</v>
      </c>
      <c r="P11" s="94"/>
      <c r="Q11" s="86"/>
      <c r="R11" s="86"/>
      <c r="S11" s="86"/>
      <c r="T11" s="86"/>
      <c r="U11" s="86"/>
    </row>
    <row r="12" spans="2:21" ht="15.95" customHeight="1" thickBot="1" x14ac:dyDescent="0.25">
      <c r="B12" s="109">
        <v>6</v>
      </c>
      <c r="C12" s="110">
        <v>41441</v>
      </c>
      <c r="D12" s="111" t="s">
        <v>18</v>
      </c>
      <c r="E12" s="112" t="s">
        <v>25</v>
      </c>
      <c r="F12" s="108" t="s">
        <v>45</v>
      </c>
      <c r="G12" s="86"/>
      <c r="H12" s="113">
        <v>7</v>
      </c>
      <c r="I12" s="25"/>
      <c r="J12" s="18" t="str">
        <f>IF(I12&lt;&gt;"",VLOOKUP(I12,'Team and Driver'!$H$7:$J$36,3,FALSE),"")</f>
        <v/>
      </c>
      <c r="K12" s="18" t="str">
        <f>IF(I12&lt;&gt;"",VLOOKUP(I12,'Team and Driver'!$H$7:$K$36,4,FALSE),"")</f>
        <v/>
      </c>
      <c r="L12" s="21" t="str">
        <f>IF(I12&lt;&gt;"",VLOOKUP(I12,'Team and Driver'!$H$7:$L$36,5,FALSE),"")</f>
        <v/>
      </c>
      <c r="M12" s="114">
        <v>9</v>
      </c>
      <c r="N12" s="89">
        <v>1</v>
      </c>
      <c r="P12" s="94" t="s">
        <v>48</v>
      </c>
      <c r="Q12" s="86" t="s">
        <v>47</v>
      </c>
      <c r="R12" s="115"/>
      <c r="S12" s="86"/>
      <c r="T12" s="86"/>
      <c r="U12" s="86"/>
    </row>
    <row r="13" spans="2:21" ht="15.95" customHeight="1" thickBot="1" x14ac:dyDescent="0.25">
      <c r="B13" s="104">
        <v>7</v>
      </c>
      <c r="C13" s="105">
        <v>41454</v>
      </c>
      <c r="D13" s="106" t="s">
        <v>74</v>
      </c>
      <c r="E13" s="107" t="s">
        <v>81</v>
      </c>
      <c r="F13" s="108" t="s">
        <v>45</v>
      </c>
      <c r="G13" s="86"/>
      <c r="H13" s="113">
        <v>8</v>
      </c>
      <c r="I13" s="25"/>
      <c r="J13" s="18" t="str">
        <f>IF(I13&lt;&gt;"",VLOOKUP(I13,'Team and Driver'!$H$7:$J$36,3,FALSE),"")</f>
        <v/>
      </c>
      <c r="K13" s="18" t="str">
        <f>IF(I13&lt;&gt;"",VLOOKUP(I13,'Team and Driver'!$H$7:$K$36,4,FALSE),"")</f>
        <v/>
      </c>
      <c r="L13" s="21" t="str">
        <f>IF(I13&lt;&gt;"",VLOOKUP(I13,'Team and Driver'!$H$7:$L$36,5,FALSE),"")</f>
        <v/>
      </c>
      <c r="M13" s="114">
        <v>8</v>
      </c>
      <c r="N13" s="89">
        <v>1</v>
      </c>
      <c r="P13" s="94" t="s">
        <v>56</v>
      </c>
      <c r="Q13" s="86" t="s">
        <v>47</v>
      </c>
      <c r="R13" s="116"/>
      <c r="S13" s="86"/>
      <c r="T13" s="86"/>
      <c r="U13" s="86"/>
    </row>
    <row r="14" spans="2:21" ht="15.95" customHeight="1" thickBot="1" x14ac:dyDescent="0.25">
      <c r="B14" s="109">
        <v>8</v>
      </c>
      <c r="C14" s="110">
        <v>41469</v>
      </c>
      <c r="D14" s="111" t="s">
        <v>20</v>
      </c>
      <c r="E14" s="112" t="s">
        <v>83</v>
      </c>
      <c r="F14" s="108" t="s">
        <v>45</v>
      </c>
      <c r="G14" s="86"/>
      <c r="H14" s="113">
        <v>9</v>
      </c>
      <c r="I14" s="25"/>
      <c r="J14" s="18" t="str">
        <f>IF(I14&lt;&gt;"",VLOOKUP(I14,'Team and Driver'!$H$7:$J$36,3,FALSE),"")</f>
        <v/>
      </c>
      <c r="K14" s="18" t="str">
        <f>IF(I14&lt;&gt;"",VLOOKUP(I14,'Team and Driver'!$H$7:$K$36,4,FALSE),"")</f>
        <v/>
      </c>
      <c r="L14" s="21" t="str">
        <f>IF(I14&lt;&gt;"",VLOOKUP(I14,'Team and Driver'!$H$7:$L$36,5,FALSE),"")</f>
        <v/>
      </c>
      <c r="M14" s="114">
        <v>7</v>
      </c>
      <c r="N14" s="89">
        <v>1</v>
      </c>
      <c r="P14" s="94" t="s">
        <v>46</v>
      </c>
      <c r="Q14" s="86" t="s">
        <v>47</v>
      </c>
      <c r="R14" s="119"/>
      <c r="S14" s="86"/>
      <c r="T14" s="120"/>
      <c r="U14" s="120"/>
    </row>
    <row r="15" spans="2:21" ht="15.95" customHeight="1" thickBot="1" x14ac:dyDescent="0.25">
      <c r="B15" s="104">
        <v>9</v>
      </c>
      <c r="C15" s="105">
        <v>41476</v>
      </c>
      <c r="D15" s="106" t="s">
        <v>75</v>
      </c>
      <c r="E15" s="107" t="s">
        <v>84</v>
      </c>
      <c r="F15" s="108" t="s">
        <v>45</v>
      </c>
      <c r="G15" s="86"/>
      <c r="H15" s="113">
        <v>10</v>
      </c>
      <c r="I15" s="25"/>
      <c r="J15" s="18" t="str">
        <f>IF(I15&lt;&gt;"",VLOOKUP(I15,'Team and Driver'!$H$7:$J$36,3,FALSE),"")</f>
        <v/>
      </c>
      <c r="K15" s="18" t="str">
        <f>IF(I15&lt;&gt;"",VLOOKUP(I15,'Team and Driver'!$H$7:$K$36,4,FALSE),"")</f>
        <v/>
      </c>
      <c r="L15" s="21" t="str">
        <f>IF(I15&lt;&gt;"",VLOOKUP(I15,'Team and Driver'!$H$7:$L$36,5,FALSE),"")</f>
        <v/>
      </c>
      <c r="M15" s="114">
        <v>6</v>
      </c>
      <c r="N15" s="89">
        <v>1</v>
      </c>
      <c r="P15" s="94" t="s">
        <v>52</v>
      </c>
      <c r="Q15" s="86" t="s">
        <v>47</v>
      </c>
      <c r="R15" s="116"/>
      <c r="S15" s="86"/>
      <c r="T15" s="86"/>
      <c r="U15" s="86"/>
    </row>
    <row r="16" spans="2:21" ht="15.95" customHeight="1" thickBot="1" x14ac:dyDescent="0.25">
      <c r="B16" s="109">
        <v>10</v>
      </c>
      <c r="C16" s="110">
        <v>41504</v>
      </c>
      <c r="D16" s="111" t="s">
        <v>75</v>
      </c>
      <c r="E16" s="112" t="s">
        <v>86</v>
      </c>
      <c r="F16" s="108" t="s">
        <v>45</v>
      </c>
      <c r="G16" s="86"/>
      <c r="H16" s="113">
        <v>11</v>
      </c>
      <c r="I16" s="25"/>
      <c r="J16" s="18" t="str">
        <f>IF(I16&lt;&gt;"",VLOOKUP(I16,'Team and Driver'!$H$7:$J$36,3,FALSE),"")</f>
        <v/>
      </c>
      <c r="K16" s="18" t="str">
        <f>IF(I16&lt;&gt;"",VLOOKUP(I16,'Team and Driver'!$H$7:$K$36,4,FALSE),"")</f>
        <v/>
      </c>
      <c r="L16" s="21" t="str">
        <f>IF(I16&lt;&gt;"",VLOOKUP(I16,'Team and Driver'!$H$7:$L$36,5,FALSE),"")</f>
        <v/>
      </c>
      <c r="M16" s="131">
        <v>5</v>
      </c>
      <c r="P16" s="94" t="s">
        <v>53</v>
      </c>
      <c r="Q16" s="86" t="s">
        <v>47</v>
      </c>
      <c r="R16" s="116"/>
      <c r="S16" s="86"/>
      <c r="T16" s="86"/>
      <c r="U16" s="86"/>
    </row>
    <row r="17" spans="2:21" s="118" customFormat="1" ht="15.95" customHeight="1" thickBot="1" x14ac:dyDescent="0.25">
      <c r="B17" s="104">
        <v>11</v>
      </c>
      <c r="C17" s="105">
        <v>41511</v>
      </c>
      <c r="D17" s="106" t="s">
        <v>76</v>
      </c>
      <c r="E17" s="107" t="s">
        <v>148</v>
      </c>
      <c r="F17" s="108" t="s">
        <v>45</v>
      </c>
      <c r="G17" s="86"/>
      <c r="H17" s="113">
        <v>12</v>
      </c>
      <c r="I17" s="25"/>
      <c r="J17" s="18" t="str">
        <f>IF(I17&lt;&gt;"",VLOOKUP(I17,'Team and Driver'!$H$7:$J$36,3,FALSE),"")</f>
        <v/>
      </c>
      <c r="K17" s="18" t="str">
        <f>IF(I17&lt;&gt;"",VLOOKUP(I17,'Team and Driver'!$H$7:$K$36,4,FALSE),"")</f>
        <v/>
      </c>
      <c r="L17" s="21" t="str">
        <f>IF(I17&lt;&gt;"",VLOOKUP(I17,'Team and Driver'!$H$7:$L$36,5,FALSE),"")</f>
        <v/>
      </c>
      <c r="M17" s="130">
        <v>4</v>
      </c>
      <c r="P17" s="94" t="s">
        <v>49</v>
      </c>
      <c r="Q17" s="86" t="s">
        <v>47</v>
      </c>
      <c r="R17" s="115"/>
      <c r="S17" s="86"/>
      <c r="T17" s="86"/>
      <c r="U17" s="86"/>
    </row>
    <row r="18" spans="2:21" ht="15.95" customHeight="1" thickBot="1" x14ac:dyDescent="0.25">
      <c r="B18" s="109">
        <v>12</v>
      </c>
      <c r="C18" s="110">
        <v>41518</v>
      </c>
      <c r="D18" s="111" t="s">
        <v>128</v>
      </c>
      <c r="E18" s="112" t="s">
        <v>19</v>
      </c>
      <c r="F18" s="108" t="s">
        <v>45</v>
      </c>
      <c r="G18" s="86"/>
      <c r="H18" s="113">
        <v>13</v>
      </c>
      <c r="I18" s="25"/>
      <c r="J18" s="18" t="str">
        <f>IF(I18&lt;&gt;"",VLOOKUP(I18,'Team and Driver'!$H$7:$J$36,3,FALSE),"")</f>
        <v/>
      </c>
      <c r="K18" s="18" t="str">
        <f>IF(I18&lt;&gt;"",VLOOKUP(I18,'Team and Driver'!$H$7:$K$36,4,FALSE),"")</f>
        <v/>
      </c>
      <c r="L18" s="21" t="str">
        <f>IF(I18&lt;&gt;"",VLOOKUP(I18,'Team and Driver'!$H$7:$L$36,5,FALSE),"")</f>
        <v/>
      </c>
      <c r="M18" s="131">
        <v>3</v>
      </c>
      <c r="N18" s="87"/>
      <c r="P18" s="94" t="s">
        <v>50</v>
      </c>
      <c r="Q18" s="86" t="s">
        <v>47</v>
      </c>
      <c r="R18" s="115"/>
      <c r="S18" s="86"/>
      <c r="T18" s="86"/>
      <c r="U18" s="86"/>
    </row>
    <row r="19" spans="2:21" ht="15.95" customHeight="1" thickBot="1" x14ac:dyDescent="0.25">
      <c r="B19" s="104">
        <v>13</v>
      </c>
      <c r="C19" s="105">
        <v>41532</v>
      </c>
      <c r="D19" s="106" t="s">
        <v>77</v>
      </c>
      <c r="E19" s="107" t="s">
        <v>87</v>
      </c>
      <c r="F19" s="108" t="s">
        <v>45</v>
      </c>
      <c r="G19" s="86"/>
      <c r="H19" s="113">
        <v>14</v>
      </c>
      <c r="I19" s="25"/>
      <c r="J19" s="18" t="str">
        <f>IF(I19&lt;&gt;"",VLOOKUP(I19,'Team and Driver'!$H$7:$J$36,3,FALSE),"")</f>
        <v/>
      </c>
      <c r="K19" s="18" t="str">
        <f>IF(I19&lt;&gt;"",VLOOKUP(I19,'Team and Driver'!$H$7:$K$36,4,FALSE),"")</f>
        <v/>
      </c>
      <c r="L19" s="21" t="str">
        <f>IF(I19&lt;&gt;"",VLOOKUP(I19,'Team and Driver'!$H$7:$L$36,5,FALSE),"")</f>
        <v/>
      </c>
      <c r="M19" s="131">
        <v>2</v>
      </c>
      <c r="N19" s="87"/>
      <c r="P19" s="94" t="s">
        <v>55</v>
      </c>
      <c r="Q19" s="86" t="s">
        <v>47</v>
      </c>
      <c r="R19" s="116"/>
      <c r="S19" s="86"/>
      <c r="T19" s="86"/>
      <c r="U19" s="86"/>
    </row>
    <row r="20" spans="2:21" ht="15.95" customHeight="1" thickBot="1" x14ac:dyDescent="0.25">
      <c r="B20" s="109">
        <v>14</v>
      </c>
      <c r="C20" s="110">
        <v>41546</v>
      </c>
      <c r="D20" s="111" t="s">
        <v>18</v>
      </c>
      <c r="E20" s="112" t="s">
        <v>118</v>
      </c>
      <c r="F20" s="108" t="s">
        <v>45</v>
      </c>
      <c r="G20" s="86"/>
      <c r="H20" s="113">
        <v>15</v>
      </c>
      <c r="I20" s="25"/>
      <c r="J20" s="18" t="str">
        <f>IF(I20&lt;&gt;"",VLOOKUP(I20,'Team and Driver'!$H$7:$J$36,3,FALSE),"")</f>
        <v/>
      </c>
      <c r="K20" s="18" t="str">
        <f>IF(I20&lt;&gt;"",VLOOKUP(I20,'Team and Driver'!$H$7:$K$36,4,FALSE),"")</f>
        <v/>
      </c>
      <c r="L20" s="21" t="str">
        <f>IF(I20&lt;&gt;"",VLOOKUP(I20,'Team and Driver'!$H$7:$L$36,5,FALSE),"")</f>
        <v/>
      </c>
      <c r="M20" s="130">
        <v>1</v>
      </c>
      <c r="N20" s="87"/>
      <c r="P20" s="94" t="s">
        <v>54</v>
      </c>
      <c r="Q20" s="86" t="s">
        <v>47</v>
      </c>
      <c r="R20" s="116"/>
      <c r="S20" s="86"/>
      <c r="T20" s="86"/>
      <c r="U20" s="86"/>
    </row>
    <row r="21" spans="2:21" ht="15.95" customHeight="1" x14ac:dyDescent="0.2">
      <c r="B21" s="104">
        <v>15</v>
      </c>
      <c r="C21" s="105">
        <v>41560</v>
      </c>
      <c r="D21" s="106" t="s">
        <v>16</v>
      </c>
      <c r="E21" s="107" t="s">
        <v>17</v>
      </c>
      <c r="F21" s="108" t="s">
        <v>45</v>
      </c>
      <c r="G21" s="86"/>
      <c r="N21" s="87"/>
      <c r="P21" s="94" t="s">
        <v>51</v>
      </c>
      <c r="Q21" s="86" t="s">
        <v>47</v>
      </c>
      <c r="R21" s="115"/>
      <c r="S21" s="86"/>
      <c r="T21" s="86"/>
      <c r="U21" s="86"/>
    </row>
    <row r="22" spans="2:21" ht="15.95" customHeight="1" x14ac:dyDescent="0.2">
      <c r="B22" s="109">
        <v>16</v>
      </c>
      <c r="C22" s="110">
        <v>41567</v>
      </c>
      <c r="D22" s="111" t="s">
        <v>32</v>
      </c>
      <c r="E22" s="112" t="s">
        <v>89</v>
      </c>
      <c r="F22" s="108" t="s">
        <v>45</v>
      </c>
      <c r="G22" s="86"/>
      <c r="H22" s="117" t="s">
        <v>57</v>
      </c>
      <c r="I22" s="117"/>
      <c r="J22" s="20"/>
      <c r="K22" s="20"/>
      <c r="L22" s="20"/>
      <c r="M22" s="117"/>
      <c r="N22" s="87"/>
      <c r="P22" s="90" t="s">
        <v>70</v>
      </c>
      <c r="Q22" s="87" t="s">
        <v>47</v>
      </c>
      <c r="R22" s="87" t="s">
        <v>173</v>
      </c>
    </row>
    <row r="23" spans="2:21" ht="15.95" customHeight="1" thickBot="1" x14ac:dyDescent="0.25">
      <c r="B23" s="104">
        <v>17</v>
      </c>
      <c r="C23" s="105">
        <v>41574</v>
      </c>
      <c r="D23" s="106" t="s">
        <v>23</v>
      </c>
      <c r="E23" s="107" t="s">
        <v>88</v>
      </c>
      <c r="F23" s="108" t="s">
        <v>45</v>
      </c>
      <c r="G23" s="86"/>
      <c r="H23" s="121"/>
      <c r="I23" s="26"/>
      <c r="J23" s="22" t="str">
        <f>IF(I23&lt;&gt;"",VLOOKUP(I23,'Team and Driver'!$H$7:$J$36,3,FALSE),"")</f>
        <v/>
      </c>
      <c r="K23" s="22" t="str">
        <f>IF(I23&lt;&gt;"",VLOOKUP(I23,'Team and Driver'!$H$7:$K$36,4,FALSE),"")</f>
        <v/>
      </c>
      <c r="L23" s="21" t="str">
        <f>IF(I23&lt;&gt;"",VLOOKUP(I23,'Team and Driver'!$H$7:$L$36,5,FALSE),"")</f>
        <v/>
      </c>
      <c r="M23" s="122"/>
      <c r="N23" s="87"/>
      <c r="R23" s="87" t="s">
        <v>172</v>
      </c>
    </row>
    <row r="24" spans="2:21" ht="15.95" customHeight="1" x14ac:dyDescent="0.2">
      <c r="B24" s="109">
        <v>18</v>
      </c>
      <c r="C24" s="110">
        <v>41588</v>
      </c>
      <c r="D24" s="111" t="s">
        <v>18</v>
      </c>
      <c r="E24" s="112" t="s">
        <v>21</v>
      </c>
      <c r="F24" s="108" t="s">
        <v>45</v>
      </c>
      <c r="G24" s="86"/>
      <c r="N24" s="87"/>
      <c r="R24" s="87" t="s">
        <v>71</v>
      </c>
    </row>
    <row r="25" spans="2:21" ht="15.95" customHeight="1" x14ac:dyDescent="0.2">
      <c r="B25" s="136" t="s">
        <v>183</v>
      </c>
      <c r="C25" s="135"/>
      <c r="D25" s="136"/>
      <c r="E25" s="133"/>
      <c r="F25" s="137"/>
      <c r="G25" s="137"/>
      <c r="H25" s="132"/>
      <c r="I25" s="133"/>
      <c r="J25" s="133"/>
      <c r="K25" s="133"/>
      <c r="L25" s="133"/>
      <c r="M25" s="134"/>
      <c r="N25" s="87"/>
      <c r="O25" s="114"/>
      <c r="P25" s="172" t="s">
        <v>67</v>
      </c>
      <c r="Q25" s="172"/>
      <c r="R25" s="172"/>
      <c r="S25" s="172"/>
      <c r="T25" s="172"/>
      <c r="U25" s="172"/>
    </row>
    <row r="26" spans="2:21" ht="7.5" customHeight="1" x14ac:dyDescent="0.2">
      <c r="F26" s="86"/>
      <c r="G26" s="86"/>
      <c r="N26" s="87"/>
    </row>
  </sheetData>
  <mergeCells count="6">
    <mergeCell ref="B2:E2"/>
    <mergeCell ref="B3:D3"/>
    <mergeCell ref="B4:D4"/>
    <mergeCell ref="P25:U25"/>
    <mergeCell ref="I2:L3"/>
    <mergeCell ref="P2:U2"/>
  </mergeCells>
  <conditionalFormatting sqref="H6:H20 M7:M15 J7:K15 J6:M6">
    <cfRule type="expression" dxfId="118" priority="11" stopIfTrue="1">
      <formula>$I6&lt;&gt;""</formula>
    </cfRule>
  </conditionalFormatting>
  <conditionalFormatting sqref="F7:F24">
    <cfRule type="expression" dxfId="117" priority="10">
      <formula>$B7=$H$3</formula>
    </cfRule>
  </conditionalFormatting>
  <conditionalFormatting sqref="J23:K23">
    <cfRule type="expression" dxfId="116" priority="9" stopIfTrue="1">
      <formula>$I23&lt;&gt;""</formula>
    </cfRule>
  </conditionalFormatting>
  <conditionalFormatting sqref="J16:K20">
    <cfRule type="expression" dxfId="115" priority="7" stopIfTrue="1">
      <formula>$I16&lt;&gt;""</formula>
    </cfRule>
  </conditionalFormatting>
  <conditionalFormatting sqref="L7:L20">
    <cfRule type="expression" dxfId="114" priority="6" stopIfTrue="1">
      <formula>$I7&lt;&gt;""</formula>
    </cfRule>
  </conditionalFormatting>
  <conditionalFormatting sqref="L23">
    <cfRule type="expression" dxfId="113" priority="5" stopIfTrue="1">
      <formula>$I23&lt;&gt;""</formula>
    </cfRule>
  </conditionalFormatting>
  <conditionalFormatting sqref="B7:E24">
    <cfRule type="expression" dxfId="112" priority="4">
      <formula>$B7=$H$3</formula>
    </cfRule>
  </conditionalFormatting>
  <conditionalFormatting sqref="I6:I15">
    <cfRule type="expression" dxfId="111" priority="3" stopIfTrue="1">
      <formula>$I6&lt;&gt;""</formula>
    </cfRule>
  </conditionalFormatting>
  <conditionalFormatting sqref="I16:I20">
    <cfRule type="expression" dxfId="110" priority="2" stopIfTrue="1">
      <formula>$I16&lt;&gt;""</formula>
    </cfRule>
  </conditionalFormatting>
  <conditionalFormatting sqref="I23">
    <cfRule type="expression" dxfId="109" priority="1" stopIfTrue="1">
      <formula>$I23&lt;&gt;""</formula>
    </cfRule>
  </conditionalFormatting>
  <dataValidations count="16">
    <dataValidation type="list" allowBlank="1" showInputMessage="1" showErrorMessage="1" promptTitle="Ninth Place" prompt="Select the rider_x000a_" sqref="I14">
      <formula1>Driver</formula1>
    </dataValidation>
    <dataValidation type="list" allowBlank="1" showInputMessage="1" showErrorMessage="1" promptTitle="Tenth Place" prompt="Select the rider_x000a_" sqref="I15">
      <formula1>Driver</formula1>
    </dataValidation>
    <dataValidation type="list" allowBlank="1" showInputMessage="1" showErrorMessage="1" promptTitle="Champion" prompt="Select the rider_x000a_" sqref="I6">
      <formula1>Driver</formula1>
    </dataValidation>
    <dataValidation type="list" allowBlank="1" showInputMessage="1" showErrorMessage="1" promptTitle="Runner Up" prompt="Select the rider_x000a_" sqref="I7">
      <formula1>Driver</formula1>
    </dataValidation>
    <dataValidation type="list" allowBlank="1" showInputMessage="1" showErrorMessage="1" promptTitle="Third Place" prompt="Select the rider_x000a_" sqref="I8">
      <formula1>Driver</formula1>
    </dataValidation>
    <dataValidation type="list" allowBlank="1" showInputMessage="1" showErrorMessage="1" promptTitle="Fourth Place" prompt="Select the rider_x000a_" sqref="I9">
      <formula1>Driver</formula1>
    </dataValidation>
    <dataValidation type="list" allowBlank="1" showInputMessage="1" showErrorMessage="1" promptTitle="Fifth Place" prompt="Select the rider_x000a_" sqref="I10">
      <formula1>Driver</formula1>
    </dataValidation>
    <dataValidation type="list" allowBlank="1" showInputMessage="1" showErrorMessage="1" promptTitle="Sixth Place" prompt="Select the rider_x000a_" sqref="I11">
      <formula1>Driver</formula1>
    </dataValidation>
    <dataValidation type="list" allowBlank="1" showInputMessage="1" showErrorMessage="1" promptTitle="Seventh Place" prompt="Select the rider_x000a_" sqref="I12">
      <formula1>Driver</formula1>
    </dataValidation>
    <dataValidation type="list" allowBlank="1" showInputMessage="1" showErrorMessage="1" promptTitle="Eight Place" prompt="Select the rider_x000a_" sqref="I13">
      <formula1>Driver</formula1>
    </dataValidation>
    <dataValidation type="list" allowBlank="1" showInputMessage="1" showErrorMessage="1" promptTitle="Eleventh Place" prompt="Select the rider_x000a_" sqref="I16">
      <formula1>Driver</formula1>
    </dataValidation>
    <dataValidation type="list" allowBlank="1" showInputMessage="1" showErrorMessage="1" promptTitle="Twelveth Place" prompt="Select the rider_x000a_" sqref="I17">
      <formula1>Driver</formula1>
    </dataValidation>
    <dataValidation type="list" allowBlank="1" showInputMessage="1" showErrorMessage="1" promptTitle="Thirteenth Place" prompt="Select the rider_x000a_" sqref="I18">
      <formula1>Driver</formula1>
    </dataValidation>
    <dataValidation type="list" allowBlank="1" showInputMessage="1" showErrorMessage="1" promptTitle="Forteenth Place" prompt="Select the rider_x000a_" sqref="I19">
      <formula1>Driver</formula1>
    </dataValidation>
    <dataValidation type="list" allowBlank="1" showInputMessage="1" showErrorMessage="1" promptTitle="Fifteenth Place" prompt="Select the rider_x000a_" sqref="I20">
      <formula1>Driver</formula1>
    </dataValidation>
    <dataValidation type="list" allowBlank="1" showInputMessage="1" showErrorMessage="1" promptTitle="Pole Position Rider" prompt="Select the rider_x000a_" sqref="I23">
      <formula1>Driver</formula1>
    </dataValidation>
  </dataValidations>
  <hyperlinks>
    <hyperlink ref="E3" r:id="rId1"/>
    <hyperlink ref="E4" location="'Team and Driver'!A1" display="Team Setup"/>
    <hyperlink ref="B2:E2" location="Dashboard!A1" display="Dashboard"/>
    <hyperlink ref="B3:D3" location="'Drivers Standing'!A1" display="Driver's Championship"/>
    <hyperlink ref="B4:D4" location="'Team Standing'!A1" display="Team's Championship"/>
    <hyperlink ref="P25:U25" r:id="rId2" display="Visit exceltemplate.net for more templates and updates"/>
    <hyperlink ref="D8" location="'Race Result (2)'!H2:L3" display="Malaysia"/>
    <hyperlink ref="D9" location="'Race Result (3)'!H2:L3" display="China"/>
    <hyperlink ref="D10" location="'Race Result (4)'!H2:L3" display="Turkey"/>
    <hyperlink ref="D11" location="'Race Result (5)'!H2:L3" display="Spain"/>
    <hyperlink ref="D12" location="'Race Result (6)'!H2:L3" display="Monaco"/>
    <hyperlink ref="D13" location="'Race Result (7)'!H2:L3" display="Canada"/>
    <hyperlink ref="D15" location="'Race Result (9)'!H2:L3" display="Great-Britain"/>
    <hyperlink ref="D16" location="'Race Result (10)'!H2:L3" display="Germany"/>
    <hyperlink ref="D17" location="'Race Result (11)'!H2:L3" display="Hungary"/>
    <hyperlink ref="D18" location="'Race Result (12)'!H2:L3" display="Belgium"/>
    <hyperlink ref="D19" location="'Race Result (13)'!H2:L3" display="Italy"/>
    <hyperlink ref="D20" location="'Race Result (14)'!H2:L3" display="Singapore"/>
    <hyperlink ref="D21" location="'Race Result (15)'!H2:L3" display="Japan"/>
    <hyperlink ref="D22" location="'Race Result (16)'!H2:L3" display="South Korea"/>
    <hyperlink ref="D23" location="'Race Result (17)'!H2:L3" display="India"/>
    <hyperlink ref="D24" location="'Race Result (18)'!H2:L3" display="UAE"/>
    <hyperlink ref="D14" location="'Race Result (8)'!H2:L3" display="Spain"/>
    <hyperlink ref="D7" location="'Race Result'!A1" display="Australia"/>
  </hyperlinks>
  <printOptions horizontalCentered="1"/>
  <pageMargins left="0.38" right="0.36" top="0.83" bottom="0.97" header="0.37" footer="0.57999999999999996"/>
  <pageSetup paperSize="9" scale="73" orientation="landscape" horizontalDpi="300" verticalDpi="300" r:id="rId3"/>
  <headerFooter alignWithMargins="0">
    <oddHeader>&amp;C&amp;"Arial,Bold"&amp;12RACE BY RACE POSITION</oddHeader>
    <oddFooter>Page &amp;P of &amp;N</oddFooter>
  </headerFooter>
  <drawing r:id="rId4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U26"/>
  <sheetViews>
    <sheetView showGridLines="0" zoomScale="95" zoomScaleNormal="95" workbookViewId="0">
      <selection activeCell="D15" sqref="D15"/>
    </sheetView>
  </sheetViews>
  <sheetFormatPr defaultRowHeight="12.75" x14ac:dyDescent="0.2"/>
  <cols>
    <col min="1" max="1" width="1.5703125" style="87" customWidth="1"/>
    <col min="2" max="2" width="3.5703125" style="83" customWidth="1"/>
    <col min="3" max="3" width="9.7109375" style="84" customWidth="1"/>
    <col min="4" max="4" width="15.42578125" style="85" customWidth="1"/>
    <col min="5" max="5" width="17.7109375" style="87" bestFit="1" customWidth="1"/>
    <col min="6" max="6" width="5" style="87" customWidth="1"/>
    <col min="7" max="7" width="1.42578125" style="87" customWidth="1"/>
    <col min="8" max="8" width="9.140625" style="84"/>
    <col min="9" max="9" width="17.28515625" style="87" customWidth="1"/>
    <col min="10" max="10" width="14.28515625" style="87" customWidth="1"/>
    <col min="11" max="11" width="24.140625" style="87" customWidth="1"/>
    <col min="12" max="12" width="12.85546875" style="87" customWidth="1"/>
    <col min="13" max="13" width="11.85546875" style="88" customWidth="1"/>
    <col min="14" max="14" width="3.42578125" style="89" hidden="1" customWidth="1"/>
    <col min="15" max="15" width="2.140625" style="87" bestFit="1" customWidth="1"/>
    <col min="16" max="16" width="16.140625" style="90" customWidth="1"/>
    <col min="17" max="17" width="1.85546875" style="87" customWidth="1"/>
    <col min="18" max="20" width="9.140625" style="87"/>
    <col min="21" max="21" width="5.42578125" style="87" customWidth="1"/>
    <col min="22" max="22" width="2.28515625" style="87" customWidth="1"/>
    <col min="23" max="16384" width="9.140625" style="87"/>
  </cols>
  <sheetData>
    <row r="1" spans="2:21" ht="10.5" customHeight="1" x14ac:dyDescent="0.2">
      <c r="E1" s="86"/>
      <c r="F1" s="86"/>
      <c r="G1" s="86"/>
    </row>
    <row r="2" spans="2:21" ht="20.100000000000001" customHeight="1" x14ac:dyDescent="0.2">
      <c r="B2" s="171" t="s">
        <v>43</v>
      </c>
      <c r="C2" s="171"/>
      <c r="D2" s="171"/>
      <c r="E2" s="171"/>
      <c r="F2" s="86"/>
      <c r="G2" s="86"/>
      <c r="H2" s="91" t="s">
        <v>44</v>
      </c>
      <c r="I2" s="173" t="s">
        <v>161</v>
      </c>
      <c r="J2" s="174"/>
      <c r="K2" s="174"/>
      <c r="L2" s="175"/>
      <c r="M2" s="91" t="s">
        <v>58</v>
      </c>
      <c r="P2" s="179" t="s">
        <v>119</v>
      </c>
      <c r="Q2" s="179"/>
      <c r="R2" s="179"/>
      <c r="S2" s="179"/>
      <c r="T2" s="179"/>
      <c r="U2" s="179"/>
    </row>
    <row r="3" spans="2:21" ht="20.100000000000001" customHeight="1" x14ac:dyDescent="0.2">
      <c r="B3" s="171" t="s">
        <v>186</v>
      </c>
      <c r="C3" s="171"/>
      <c r="D3" s="171"/>
      <c r="E3" s="141" t="s">
        <v>63</v>
      </c>
      <c r="F3" s="86"/>
      <c r="G3" s="86"/>
      <c r="H3" s="16">
        <v>8</v>
      </c>
      <c r="I3" s="176"/>
      <c r="J3" s="177"/>
      <c r="K3" s="177"/>
      <c r="L3" s="178"/>
      <c r="M3" s="93"/>
      <c r="P3" s="94"/>
      <c r="Q3" s="86"/>
      <c r="R3" s="86"/>
      <c r="S3" s="86"/>
      <c r="T3" s="86"/>
      <c r="U3" s="86"/>
    </row>
    <row r="4" spans="2:21" ht="20.100000000000001" customHeight="1" x14ac:dyDescent="0.2">
      <c r="B4" s="171" t="s">
        <v>66</v>
      </c>
      <c r="C4" s="171"/>
      <c r="D4" s="171"/>
      <c r="E4" s="141" t="s">
        <v>64</v>
      </c>
      <c r="F4" s="86"/>
      <c r="G4" s="86"/>
      <c r="P4" s="94"/>
      <c r="Q4" s="86"/>
      <c r="R4" s="86"/>
      <c r="S4" s="86"/>
      <c r="T4" s="86"/>
      <c r="U4" s="86"/>
    </row>
    <row r="5" spans="2:21" ht="15.95" customHeight="1" x14ac:dyDescent="0.2">
      <c r="F5" s="86"/>
      <c r="G5" s="86"/>
      <c r="H5" s="95" t="s">
        <v>0</v>
      </c>
      <c r="I5" s="96" t="s">
        <v>188</v>
      </c>
      <c r="J5" s="96" t="s">
        <v>4</v>
      </c>
      <c r="K5" s="96" t="s">
        <v>2</v>
      </c>
      <c r="L5" s="96" t="s">
        <v>109</v>
      </c>
      <c r="M5" s="97" t="s">
        <v>3</v>
      </c>
      <c r="N5" s="87"/>
      <c r="P5" s="94"/>
      <c r="Q5" s="86"/>
      <c r="R5" s="86"/>
      <c r="S5" s="86"/>
      <c r="T5" s="86"/>
      <c r="U5" s="86"/>
    </row>
    <row r="6" spans="2:21" ht="15.95" customHeight="1" thickBot="1" x14ac:dyDescent="0.25">
      <c r="B6" s="98" t="s">
        <v>28</v>
      </c>
      <c r="C6" s="99" t="s">
        <v>33</v>
      </c>
      <c r="D6" s="100" t="s">
        <v>14</v>
      </c>
      <c r="E6" s="101" t="s">
        <v>15</v>
      </c>
      <c r="F6" s="86"/>
      <c r="G6" s="86"/>
      <c r="H6" s="102">
        <v>1</v>
      </c>
      <c r="I6" s="23"/>
      <c r="J6" s="21" t="str">
        <f>IF(I6&lt;&gt;"",VLOOKUP(I6,'Team and Driver'!$H$7:$J$36,3,FALSE),"")</f>
        <v/>
      </c>
      <c r="K6" s="21" t="str">
        <f>IF(I6&lt;&gt;"",VLOOKUP(I6,'Team and Driver'!$H$7:$K$36,4,FALSE),"")</f>
        <v/>
      </c>
      <c r="L6" s="21" t="str">
        <f>IF(I6&lt;&gt;"",VLOOKUP(I6,'Team and Driver'!$H$7:$L$36,5,FALSE),"")</f>
        <v/>
      </c>
      <c r="M6" s="103">
        <v>25</v>
      </c>
      <c r="N6" s="87"/>
      <c r="P6" s="94"/>
      <c r="Q6" s="86"/>
      <c r="R6" s="86"/>
      <c r="S6" s="86"/>
      <c r="T6" s="86"/>
      <c r="U6" s="86"/>
    </row>
    <row r="7" spans="2:21" ht="15.95" customHeight="1" thickBot="1" x14ac:dyDescent="0.25">
      <c r="B7" s="104">
        <v>1</v>
      </c>
      <c r="C7" s="105">
        <v>41371</v>
      </c>
      <c r="D7" s="106" t="s">
        <v>72</v>
      </c>
      <c r="E7" s="107" t="s">
        <v>78</v>
      </c>
      <c r="F7" s="108" t="s">
        <v>45</v>
      </c>
      <c r="G7" s="86"/>
      <c r="H7" s="102">
        <v>2</v>
      </c>
      <c r="I7" s="24"/>
      <c r="J7" s="21" t="str">
        <f>IF(I7&lt;&gt;"",VLOOKUP(I7,'Team and Driver'!$H$7:$J$36,3,FALSE),"")</f>
        <v/>
      </c>
      <c r="K7" s="21" t="str">
        <f>IF(I7&lt;&gt;"",VLOOKUP(I7,'Team and Driver'!$H$7:$K$36,4,FALSE),"")</f>
        <v/>
      </c>
      <c r="L7" s="21" t="str">
        <f>IF(I7&lt;&gt;"",VLOOKUP(I7,'Team and Driver'!$H$7:$L$36,5,FALSE),"")</f>
        <v/>
      </c>
      <c r="M7" s="103">
        <v>20</v>
      </c>
      <c r="N7" s="87"/>
      <c r="P7" s="94"/>
      <c r="Q7" s="86"/>
      <c r="R7" s="86"/>
      <c r="S7" s="86"/>
      <c r="T7" s="86"/>
      <c r="U7" s="86"/>
    </row>
    <row r="8" spans="2:21" ht="15.95" customHeight="1" thickBot="1" x14ac:dyDescent="0.25">
      <c r="B8" s="109">
        <v>2</v>
      </c>
      <c r="C8" s="110">
        <v>41385</v>
      </c>
      <c r="D8" s="111" t="s">
        <v>75</v>
      </c>
      <c r="E8" s="112" t="s">
        <v>144</v>
      </c>
      <c r="F8" s="108" t="s">
        <v>45</v>
      </c>
      <c r="G8" s="86"/>
      <c r="H8" s="102">
        <v>3</v>
      </c>
      <c r="I8" s="24"/>
      <c r="J8" s="21" t="str">
        <f>IF(I8&lt;&gt;"",VLOOKUP(I8,'Team and Driver'!$H$7:$J$36,3,FALSE),"")</f>
        <v/>
      </c>
      <c r="K8" s="21" t="str">
        <f>IF(I8&lt;&gt;"",VLOOKUP(I8,'Team and Driver'!$H$7:$K$36,4,FALSE),"")</f>
        <v/>
      </c>
      <c r="L8" s="21" t="str">
        <f>IF(I8&lt;&gt;"",VLOOKUP(I8,'Team and Driver'!$H$7:$L$36,5,FALSE),"")</f>
        <v/>
      </c>
      <c r="M8" s="103">
        <v>16</v>
      </c>
      <c r="N8" s="87"/>
      <c r="P8" s="94"/>
      <c r="Q8" s="86"/>
      <c r="R8" s="86"/>
      <c r="S8" s="86"/>
      <c r="T8" s="86"/>
      <c r="U8" s="86"/>
    </row>
    <row r="9" spans="2:21" ht="15.95" customHeight="1" thickBot="1" x14ac:dyDescent="0.25">
      <c r="B9" s="104">
        <v>3</v>
      </c>
      <c r="C9" s="105">
        <v>41399</v>
      </c>
      <c r="D9" s="106" t="s">
        <v>18</v>
      </c>
      <c r="E9" s="107" t="s">
        <v>79</v>
      </c>
      <c r="F9" s="108" t="s">
        <v>45</v>
      </c>
      <c r="G9" s="86"/>
      <c r="H9" s="113">
        <v>4</v>
      </c>
      <c r="I9" s="25"/>
      <c r="J9" s="18" t="str">
        <f>IF(I9&lt;&gt;"",VLOOKUP(I9,'Team and Driver'!$H$7:$J$36,3,FALSE),"")</f>
        <v/>
      </c>
      <c r="K9" s="18" t="str">
        <f>IF(I9&lt;&gt;"",VLOOKUP(I9,'Team and Driver'!$H$7:$K$36,4,FALSE),"")</f>
        <v/>
      </c>
      <c r="L9" s="21" t="str">
        <f>IF(I9&lt;&gt;"",VLOOKUP(I9,'Team and Driver'!$H$7:$L$36,5,FALSE),"")</f>
        <v/>
      </c>
      <c r="M9" s="114">
        <v>13</v>
      </c>
      <c r="N9" s="87"/>
      <c r="P9" s="94"/>
      <c r="Q9" s="86"/>
      <c r="R9" s="86"/>
      <c r="S9" s="86"/>
      <c r="T9" s="86"/>
      <c r="U9" s="86"/>
    </row>
    <row r="10" spans="2:21" ht="15.95" customHeight="1" thickBot="1" x14ac:dyDescent="0.25">
      <c r="B10" s="109">
        <v>4</v>
      </c>
      <c r="C10" s="110">
        <v>41413</v>
      </c>
      <c r="D10" s="111" t="s">
        <v>73</v>
      </c>
      <c r="E10" s="112" t="s">
        <v>80</v>
      </c>
      <c r="F10" s="108" t="s">
        <v>45</v>
      </c>
      <c r="G10" s="86"/>
      <c r="H10" s="113">
        <v>5</v>
      </c>
      <c r="I10" s="25"/>
      <c r="J10" s="18" t="str">
        <f>IF(I10&lt;&gt;"",VLOOKUP(I10,'Team and Driver'!$H$7:$J$36,3,FALSE),"")</f>
        <v/>
      </c>
      <c r="K10" s="18" t="str">
        <f>IF(I10&lt;&gt;"",VLOOKUP(I10,'Team and Driver'!$H$7:$K$36,4,FALSE),"")</f>
        <v/>
      </c>
      <c r="L10" s="21" t="str">
        <f>IF(I10&lt;&gt;"",VLOOKUP(I10,'Team and Driver'!$H$7:$L$36,5,FALSE),"")</f>
        <v/>
      </c>
      <c r="M10" s="114">
        <v>11</v>
      </c>
      <c r="N10" s="89">
        <v>1</v>
      </c>
      <c r="P10" s="94"/>
      <c r="Q10" s="86"/>
      <c r="R10" s="86"/>
      <c r="S10" s="86"/>
      <c r="T10" s="86"/>
      <c r="U10" s="86"/>
    </row>
    <row r="11" spans="2:21" ht="15.95" customHeight="1" thickBot="1" x14ac:dyDescent="0.25">
      <c r="B11" s="104">
        <v>5</v>
      </c>
      <c r="C11" s="105">
        <v>41427</v>
      </c>
      <c r="D11" s="106" t="s">
        <v>22</v>
      </c>
      <c r="E11" s="107" t="s">
        <v>82</v>
      </c>
      <c r="F11" s="108" t="s">
        <v>45</v>
      </c>
      <c r="G11" s="86"/>
      <c r="H11" s="113">
        <v>6</v>
      </c>
      <c r="I11" s="25"/>
      <c r="J11" s="18" t="str">
        <f>IF(I11&lt;&gt;"",VLOOKUP(I11,'Team and Driver'!$H$7:$J$36,3,FALSE),"")</f>
        <v/>
      </c>
      <c r="K11" s="18" t="str">
        <f>IF(I11&lt;&gt;"",VLOOKUP(I11,'Team and Driver'!$H$7:$K$36,4,FALSE),"")</f>
        <v/>
      </c>
      <c r="L11" s="21" t="str">
        <f>IF(I11&lt;&gt;"",VLOOKUP(I11,'Team and Driver'!$H$7:$L$36,5,FALSE),"")</f>
        <v/>
      </c>
      <c r="M11" s="114">
        <v>10</v>
      </c>
      <c r="N11" s="89">
        <v>1</v>
      </c>
      <c r="P11" s="94"/>
      <c r="Q11" s="86"/>
      <c r="R11" s="86"/>
      <c r="S11" s="86"/>
      <c r="T11" s="86"/>
      <c r="U11" s="86"/>
    </row>
    <row r="12" spans="2:21" ht="15.95" customHeight="1" thickBot="1" x14ac:dyDescent="0.25">
      <c r="B12" s="109">
        <v>6</v>
      </c>
      <c r="C12" s="110">
        <v>41441</v>
      </c>
      <c r="D12" s="111" t="s">
        <v>18</v>
      </c>
      <c r="E12" s="112" t="s">
        <v>25</v>
      </c>
      <c r="F12" s="108" t="s">
        <v>45</v>
      </c>
      <c r="G12" s="86"/>
      <c r="H12" s="113">
        <v>7</v>
      </c>
      <c r="I12" s="25"/>
      <c r="J12" s="18" t="str">
        <f>IF(I12&lt;&gt;"",VLOOKUP(I12,'Team and Driver'!$H$7:$J$36,3,FALSE),"")</f>
        <v/>
      </c>
      <c r="K12" s="18" t="str">
        <f>IF(I12&lt;&gt;"",VLOOKUP(I12,'Team and Driver'!$H$7:$K$36,4,FALSE),"")</f>
        <v/>
      </c>
      <c r="L12" s="21" t="str">
        <f>IF(I12&lt;&gt;"",VLOOKUP(I12,'Team and Driver'!$H$7:$L$36,5,FALSE),"")</f>
        <v/>
      </c>
      <c r="M12" s="114">
        <v>9</v>
      </c>
      <c r="N12" s="89">
        <v>1</v>
      </c>
      <c r="P12" s="94" t="s">
        <v>48</v>
      </c>
      <c r="Q12" s="86" t="s">
        <v>47</v>
      </c>
      <c r="R12" s="115"/>
      <c r="S12" s="86"/>
      <c r="T12" s="86"/>
      <c r="U12" s="86"/>
    </row>
    <row r="13" spans="2:21" ht="15.95" customHeight="1" thickBot="1" x14ac:dyDescent="0.25">
      <c r="B13" s="104">
        <v>7</v>
      </c>
      <c r="C13" s="105">
        <v>41454</v>
      </c>
      <c r="D13" s="106" t="s">
        <v>74</v>
      </c>
      <c r="E13" s="107" t="s">
        <v>81</v>
      </c>
      <c r="F13" s="108" t="s">
        <v>45</v>
      </c>
      <c r="G13" s="86"/>
      <c r="H13" s="113">
        <v>8</v>
      </c>
      <c r="I13" s="25"/>
      <c r="J13" s="18" t="str">
        <f>IF(I13&lt;&gt;"",VLOOKUP(I13,'Team and Driver'!$H$7:$J$36,3,FALSE),"")</f>
        <v/>
      </c>
      <c r="K13" s="18" t="str">
        <f>IF(I13&lt;&gt;"",VLOOKUP(I13,'Team and Driver'!$H$7:$K$36,4,FALSE),"")</f>
        <v/>
      </c>
      <c r="L13" s="21" t="str">
        <f>IF(I13&lt;&gt;"",VLOOKUP(I13,'Team and Driver'!$H$7:$L$36,5,FALSE),"")</f>
        <v/>
      </c>
      <c r="M13" s="114">
        <v>8</v>
      </c>
      <c r="N13" s="89">
        <v>1</v>
      </c>
      <c r="P13" s="94" t="s">
        <v>56</v>
      </c>
      <c r="Q13" s="86" t="s">
        <v>47</v>
      </c>
      <c r="R13" s="116"/>
      <c r="S13" s="86"/>
      <c r="T13" s="86"/>
      <c r="U13" s="86"/>
    </row>
    <row r="14" spans="2:21" ht="15.95" customHeight="1" thickBot="1" x14ac:dyDescent="0.25">
      <c r="B14" s="109">
        <v>8</v>
      </c>
      <c r="C14" s="110">
        <v>41469</v>
      </c>
      <c r="D14" s="111" t="s">
        <v>20</v>
      </c>
      <c r="E14" s="112" t="s">
        <v>83</v>
      </c>
      <c r="F14" s="108" t="s">
        <v>45</v>
      </c>
      <c r="G14" s="86"/>
      <c r="H14" s="113">
        <v>9</v>
      </c>
      <c r="I14" s="25"/>
      <c r="J14" s="18" t="str">
        <f>IF(I14&lt;&gt;"",VLOOKUP(I14,'Team and Driver'!$H$7:$J$36,3,FALSE),"")</f>
        <v/>
      </c>
      <c r="K14" s="18" t="str">
        <f>IF(I14&lt;&gt;"",VLOOKUP(I14,'Team and Driver'!$H$7:$K$36,4,FALSE),"")</f>
        <v/>
      </c>
      <c r="L14" s="21" t="str">
        <f>IF(I14&lt;&gt;"",VLOOKUP(I14,'Team and Driver'!$H$7:$L$36,5,FALSE),"")</f>
        <v/>
      </c>
      <c r="M14" s="114">
        <v>7</v>
      </c>
      <c r="N14" s="89">
        <v>1</v>
      </c>
      <c r="P14" s="94" t="s">
        <v>46</v>
      </c>
      <c r="Q14" s="86" t="s">
        <v>47</v>
      </c>
      <c r="R14" s="119"/>
      <c r="S14" s="86"/>
      <c r="T14" s="120"/>
      <c r="U14" s="120"/>
    </row>
    <row r="15" spans="2:21" ht="15.95" customHeight="1" thickBot="1" x14ac:dyDescent="0.25">
      <c r="B15" s="104">
        <v>9</v>
      </c>
      <c r="C15" s="105">
        <v>41476</v>
      </c>
      <c r="D15" s="106" t="s">
        <v>75</v>
      </c>
      <c r="E15" s="107" t="s">
        <v>84</v>
      </c>
      <c r="F15" s="108" t="s">
        <v>45</v>
      </c>
      <c r="G15" s="86"/>
      <c r="H15" s="113">
        <v>10</v>
      </c>
      <c r="I15" s="25"/>
      <c r="J15" s="18" t="str">
        <f>IF(I15&lt;&gt;"",VLOOKUP(I15,'Team and Driver'!$H$7:$J$36,3,FALSE),"")</f>
        <v/>
      </c>
      <c r="K15" s="18" t="str">
        <f>IF(I15&lt;&gt;"",VLOOKUP(I15,'Team and Driver'!$H$7:$K$36,4,FALSE),"")</f>
        <v/>
      </c>
      <c r="L15" s="21" t="str">
        <f>IF(I15&lt;&gt;"",VLOOKUP(I15,'Team and Driver'!$H$7:$L$36,5,FALSE),"")</f>
        <v/>
      </c>
      <c r="M15" s="114">
        <v>6</v>
      </c>
      <c r="N15" s="89">
        <v>1</v>
      </c>
      <c r="P15" s="94" t="s">
        <v>52</v>
      </c>
      <c r="Q15" s="86" t="s">
        <v>47</v>
      </c>
      <c r="R15" s="116"/>
      <c r="S15" s="86"/>
      <c r="T15" s="86"/>
      <c r="U15" s="86"/>
    </row>
    <row r="16" spans="2:21" ht="15.95" customHeight="1" thickBot="1" x14ac:dyDescent="0.25">
      <c r="B16" s="109">
        <v>10</v>
      </c>
      <c r="C16" s="110">
        <v>41504</v>
      </c>
      <c r="D16" s="111" t="s">
        <v>75</v>
      </c>
      <c r="E16" s="112" t="s">
        <v>86</v>
      </c>
      <c r="F16" s="108" t="s">
        <v>45</v>
      </c>
      <c r="G16" s="86"/>
      <c r="H16" s="113">
        <v>11</v>
      </c>
      <c r="I16" s="25"/>
      <c r="J16" s="18" t="str">
        <f>IF(I16&lt;&gt;"",VLOOKUP(I16,'Team and Driver'!$H$7:$J$36,3,FALSE),"")</f>
        <v/>
      </c>
      <c r="K16" s="18" t="str">
        <f>IF(I16&lt;&gt;"",VLOOKUP(I16,'Team and Driver'!$H$7:$K$36,4,FALSE),"")</f>
        <v/>
      </c>
      <c r="L16" s="21" t="str">
        <f>IF(I16&lt;&gt;"",VLOOKUP(I16,'Team and Driver'!$H$7:$L$36,5,FALSE),"")</f>
        <v/>
      </c>
      <c r="M16" s="131">
        <v>5</v>
      </c>
      <c r="P16" s="94" t="s">
        <v>53</v>
      </c>
      <c r="Q16" s="86" t="s">
        <v>47</v>
      </c>
      <c r="R16" s="116"/>
      <c r="S16" s="86"/>
      <c r="T16" s="86"/>
      <c r="U16" s="86"/>
    </row>
    <row r="17" spans="2:21" s="118" customFormat="1" ht="15.95" customHeight="1" thickBot="1" x14ac:dyDescent="0.25">
      <c r="B17" s="104">
        <v>11</v>
      </c>
      <c r="C17" s="105">
        <v>41511</v>
      </c>
      <c r="D17" s="106" t="s">
        <v>76</v>
      </c>
      <c r="E17" s="107" t="s">
        <v>148</v>
      </c>
      <c r="F17" s="108" t="s">
        <v>45</v>
      </c>
      <c r="G17" s="86"/>
      <c r="H17" s="113">
        <v>12</v>
      </c>
      <c r="I17" s="25"/>
      <c r="J17" s="18" t="str">
        <f>IF(I17&lt;&gt;"",VLOOKUP(I17,'Team and Driver'!$H$7:$J$36,3,FALSE),"")</f>
        <v/>
      </c>
      <c r="K17" s="18" t="str">
        <f>IF(I17&lt;&gt;"",VLOOKUP(I17,'Team and Driver'!$H$7:$K$36,4,FALSE),"")</f>
        <v/>
      </c>
      <c r="L17" s="21" t="str">
        <f>IF(I17&lt;&gt;"",VLOOKUP(I17,'Team and Driver'!$H$7:$L$36,5,FALSE),"")</f>
        <v/>
      </c>
      <c r="M17" s="130">
        <v>4</v>
      </c>
      <c r="P17" s="94" t="s">
        <v>49</v>
      </c>
      <c r="Q17" s="86" t="s">
        <v>47</v>
      </c>
      <c r="R17" s="115"/>
      <c r="S17" s="86"/>
      <c r="T17" s="86"/>
      <c r="U17" s="86"/>
    </row>
    <row r="18" spans="2:21" ht="15.95" customHeight="1" thickBot="1" x14ac:dyDescent="0.25">
      <c r="B18" s="109">
        <v>12</v>
      </c>
      <c r="C18" s="110">
        <v>41518</v>
      </c>
      <c r="D18" s="111" t="s">
        <v>128</v>
      </c>
      <c r="E18" s="112" t="s">
        <v>19</v>
      </c>
      <c r="F18" s="108" t="s">
        <v>45</v>
      </c>
      <c r="G18" s="86"/>
      <c r="H18" s="113">
        <v>13</v>
      </c>
      <c r="I18" s="25"/>
      <c r="J18" s="18" t="str">
        <f>IF(I18&lt;&gt;"",VLOOKUP(I18,'Team and Driver'!$H$7:$J$36,3,FALSE),"")</f>
        <v/>
      </c>
      <c r="K18" s="18" t="str">
        <f>IF(I18&lt;&gt;"",VLOOKUP(I18,'Team and Driver'!$H$7:$K$36,4,FALSE),"")</f>
        <v/>
      </c>
      <c r="L18" s="21" t="str">
        <f>IF(I18&lt;&gt;"",VLOOKUP(I18,'Team and Driver'!$H$7:$L$36,5,FALSE),"")</f>
        <v/>
      </c>
      <c r="M18" s="131">
        <v>3</v>
      </c>
      <c r="N18" s="87"/>
      <c r="P18" s="94" t="s">
        <v>50</v>
      </c>
      <c r="Q18" s="86" t="s">
        <v>47</v>
      </c>
      <c r="R18" s="115"/>
      <c r="S18" s="86"/>
      <c r="T18" s="86"/>
      <c r="U18" s="86"/>
    </row>
    <row r="19" spans="2:21" ht="15.95" customHeight="1" thickBot="1" x14ac:dyDescent="0.25">
      <c r="B19" s="104">
        <v>13</v>
      </c>
      <c r="C19" s="105">
        <v>41532</v>
      </c>
      <c r="D19" s="106" t="s">
        <v>77</v>
      </c>
      <c r="E19" s="107" t="s">
        <v>87</v>
      </c>
      <c r="F19" s="108" t="s">
        <v>45</v>
      </c>
      <c r="G19" s="86"/>
      <c r="H19" s="113">
        <v>14</v>
      </c>
      <c r="I19" s="25"/>
      <c r="J19" s="18" t="str">
        <f>IF(I19&lt;&gt;"",VLOOKUP(I19,'Team and Driver'!$H$7:$J$36,3,FALSE),"")</f>
        <v/>
      </c>
      <c r="K19" s="18" t="str">
        <f>IF(I19&lt;&gt;"",VLOOKUP(I19,'Team and Driver'!$H$7:$K$36,4,FALSE),"")</f>
        <v/>
      </c>
      <c r="L19" s="21" t="str">
        <f>IF(I19&lt;&gt;"",VLOOKUP(I19,'Team and Driver'!$H$7:$L$36,5,FALSE),"")</f>
        <v/>
      </c>
      <c r="M19" s="131">
        <v>2</v>
      </c>
      <c r="N19" s="87"/>
      <c r="P19" s="94" t="s">
        <v>55</v>
      </c>
      <c r="Q19" s="86" t="s">
        <v>47</v>
      </c>
      <c r="R19" s="116"/>
      <c r="S19" s="86"/>
      <c r="T19" s="86"/>
      <c r="U19" s="86"/>
    </row>
    <row r="20" spans="2:21" ht="15.95" customHeight="1" thickBot="1" x14ac:dyDescent="0.25">
      <c r="B20" s="109">
        <v>14</v>
      </c>
      <c r="C20" s="110">
        <v>41546</v>
      </c>
      <c r="D20" s="111" t="s">
        <v>18</v>
      </c>
      <c r="E20" s="112" t="s">
        <v>118</v>
      </c>
      <c r="F20" s="108" t="s">
        <v>45</v>
      </c>
      <c r="G20" s="86"/>
      <c r="H20" s="113">
        <v>15</v>
      </c>
      <c r="I20" s="25"/>
      <c r="J20" s="18" t="str">
        <f>IF(I20&lt;&gt;"",VLOOKUP(I20,'Team and Driver'!$H$7:$J$36,3,FALSE),"")</f>
        <v/>
      </c>
      <c r="K20" s="18" t="str">
        <f>IF(I20&lt;&gt;"",VLOOKUP(I20,'Team and Driver'!$H$7:$K$36,4,FALSE),"")</f>
        <v/>
      </c>
      <c r="L20" s="21" t="str">
        <f>IF(I20&lt;&gt;"",VLOOKUP(I20,'Team and Driver'!$H$7:$L$36,5,FALSE),"")</f>
        <v/>
      </c>
      <c r="M20" s="130">
        <v>1</v>
      </c>
      <c r="N20" s="87"/>
      <c r="P20" s="94" t="s">
        <v>54</v>
      </c>
      <c r="Q20" s="86" t="s">
        <v>47</v>
      </c>
      <c r="R20" s="116"/>
      <c r="S20" s="86"/>
      <c r="T20" s="86"/>
      <c r="U20" s="86"/>
    </row>
    <row r="21" spans="2:21" ht="15.95" customHeight="1" x14ac:dyDescent="0.2">
      <c r="B21" s="104">
        <v>15</v>
      </c>
      <c r="C21" s="105">
        <v>41560</v>
      </c>
      <c r="D21" s="106" t="s">
        <v>16</v>
      </c>
      <c r="E21" s="107" t="s">
        <v>17</v>
      </c>
      <c r="F21" s="108" t="s">
        <v>45</v>
      </c>
      <c r="G21" s="86"/>
      <c r="N21" s="87"/>
      <c r="P21" s="94" t="s">
        <v>51</v>
      </c>
      <c r="Q21" s="86" t="s">
        <v>47</v>
      </c>
      <c r="R21" s="115"/>
      <c r="S21" s="86"/>
      <c r="T21" s="86"/>
      <c r="U21" s="86"/>
    </row>
    <row r="22" spans="2:21" ht="15.95" customHeight="1" x14ac:dyDescent="0.2">
      <c r="B22" s="109">
        <v>16</v>
      </c>
      <c r="C22" s="110">
        <v>41567</v>
      </c>
      <c r="D22" s="111" t="s">
        <v>32</v>
      </c>
      <c r="E22" s="112" t="s">
        <v>89</v>
      </c>
      <c r="F22" s="108" t="s">
        <v>45</v>
      </c>
      <c r="G22" s="86"/>
      <c r="H22" s="117" t="s">
        <v>57</v>
      </c>
      <c r="I22" s="117"/>
      <c r="J22" s="20"/>
      <c r="K22" s="20"/>
      <c r="L22" s="20"/>
      <c r="M22" s="117"/>
      <c r="N22" s="87"/>
      <c r="P22" s="90" t="s">
        <v>70</v>
      </c>
      <c r="Q22" s="87" t="s">
        <v>47</v>
      </c>
      <c r="R22" s="87" t="s">
        <v>173</v>
      </c>
    </row>
    <row r="23" spans="2:21" ht="15.95" customHeight="1" thickBot="1" x14ac:dyDescent="0.25">
      <c r="B23" s="104">
        <v>17</v>
      </c>
      <c r="C23" s="105">
        <v>41574</v>
      </c>
      <c r="D23" s="106" t="s">
        <v>23</v>
      </c>
      <c r="E23" s="107" t="s">
        <v>88</v>
      </c>
      <c r="F23" s="108" t="s">
        <v>45</v>
      </c>
      <c r="G23" s="86"/>
      <c r="H23" s="121"/>
      <c r="I23" s="26"/>
      <c r="J23" s="22" t="str">
        <f>IF(I23&lt;&gt;"",VLOOKUP(I23,'Team and Driver'!$H$7:$J$36,3,FALSE),"")</f>
        <v/>
      </c>
      <c r="K23" s="22" t="str">
        <f>IF(I23&lt;&gt;"",VLOOKUP(I23,'Team and Driver'!$H$7:$K$36,4,FALSE),"")</f>
        <v/>
      </c>
      <c r="L23" s="21" t="str">
        <f>IF(I23&lt;&gt;"",VLOOKUP(I23,'Team and Driver'!$H$7:$L$36,5,FALSE),"")</f>
        <v/>
      </c>
      <c r="M23" s="122"/>
      <c r="N23" s="87"/>
      <c r="R23" s="87" t="s">
        <v>172</v>
      </c>
    </row>
    <row r="24" spans="2:21" ht="15.95" customHeight="1" x14ac:dyDescent="0.2">
      <c r="B24" s="109">
        <v>18</v>
      </c>
      <c r="C24" s="110">
        <v>41588</v>
      </c>
      <c r="D24" s="111" t="s">
        <v>18</v>
      </c>
      <c r="E24" s="112" t="s">
        <v>21</v>
      </c>
      <c r="F24" s="108" t="s">
        <v>45</v>
      </c>
      <c r="G24" s="86"/>
      <c r="N24" s="87"/>
      <c r="R24" s="87" t="s">
        <v>71</v>
      </c>
    </row>
    <row r="25" spans="2:21" ht="15.95" customHeight="1" x14ac:dyDescent="0.2">
      <c r="B25" s="136" t="s">
        <v>183</v>
      </c>
      <c r="C25" s="135"/>
      <c r="D25" s="136"/>
      <c r="E25" s="133"/>
      <c r="F25" s="137"/>
      <c r="G25" s="137"/>
      <c r="H25" s="132"/>
      <c r="I25" s="133"/>
      <c r="J25" s="133"/>
      <c r="K25" s="133"/>
      <c r="L25" s="133"/>
      <c r="M25" s="134"/>
      <c r="N25" s="87"/>
      <c r="O25" s="114"/>
      <c r="P25" s="172" t="s">
        <v>67</v>
      </c>
      <c r="Q25" s="172"/>
      <c r="R25" s="172"/>
      <c r="S25" s="172"/>
      <c r="T25" s="172"/>
      <c r="U25" s="172"/>
    </row>
    <row r="26" spans="2:21" ht="7.5" customHeight="1" x14ac:dyDescent="0.2">
      <c r="F26" s="86"/>
      <c r="G26" s="86"/>
      <c r="N26" s="87"/>
    </row>
  </sheetData>
  <mergeCells count="6">
    <mergeCell ref="B2:E2"/>
    <mergeCell ref="B3:D3"/>
    <mergeCell ref="B4:D4"/>
    <mergeCell ref="P25:U25"/>
    <mergeCell ref="I2:L3"/>
    <mergeCell ref="P2:U2"/>
  </mergeCells>
  <conditionalFormatting sqref="H6:H20 M7:M15 J7:K15 J6:M6">
    <cfRule type="expression" dxfId="108" priority="11" stopIfTrue="1">
      <formula>$I6&lt;&gt;""</formula>
    </cfRule>
  </conditionalFormatting>
  <conditionalFormatting sqref="F7:F24">
    <cfRule type="expression" dxfId="107" priority="10">
      <formula>$B7=$H$3</formula>
    </cfRule>
  </conditionalFormatting>
  <conditionalFormatting sqref="J23:K23">
    <cfRule type="expression" dxfId="106" priority="9" stopIfTrue="1">
      <formula>$I23&lt;&gt;""</formula>
    </cfRule>
  </conditionalFormatting>
  <conditionalFormatting sqref="J16:K20">
    <cfRule type="expression" dxfId="105" priority="7" stopIfTrue="1">
      <formula>$I16&lt;&gt;""</formula>
    </cfRule>
  </conditionalFormatting>
  <conditionalFormatting sqref="L7:L20">
    <cfRule type="expression" dxfId="104" priority="6" stopIfTrue="1">
      <formula>$I7&lt;&gt;""</formula>
    </cfRule>
  </conditionalFormatting>
  <conditionalFormatting sqref="L23">
    <cfRule type="expression" dxfId="103" priority="5" stopIfTrue="1">
      <formula>$I23&lt;&gt;""</formula>
    </cfRule>
  </conditionalFormatting>
  <conditionalFormatting sqref="B7:E24">
    <cfRule type="expression" dxfId="102" priority="4">
      <formula>$B7=$H$3</formula>
    </cfRule>
  </conditionalFormatting>
  <conditionalFormatting sqref="I6:I15">
    <cfRule type="expression" dxfId="101" priority="3" stopIfTrue="1">
      <formula>$I6&lt;&gt;""</formula>
    </cfRule>
  </conditionalFormatting>
  <conditionalFormatting sqref="I16:I20">
    <cfRule type="expression" dxfId="100" priority="2" stopIfTrue="1">
      <formula>$I16&lt;&gt;""</formula>
    </cfRule>
  </conditionalFormatting>
  <conditionalFormatting sqref="I23">
    <cfRule type="expression" dxfId="99" priority="1" stopIfTrue="1">
      <formula>$I23&lt;&gt;""</formula>
    </cfRule>
  </conditionalFormatting>
  <dataValidations count="16">
    <dataValidation type="list" allowBlank="1" showInputMessage="1" showErrorMessage="1" promptTitle="Ninth Place" prompt="Select the rider_x000a_" sqref="I14">
      <formula1>Driver</formula1>
    </dataValidation>
    <dataValidation type="list" allowBlank="1" showInputMessage="1" showErrorMessage="1" promptTitle="Tenth Place" prompt="Select the rider_x000a_" sqref="I15">
      <formula1>Driver</formula1>
    </dataValidation>
    <dataValidation type="list" allowBlank="1" showInputMessage="1" showErrorMessage="1" promptTitle="Champion" prompt="Select the rider_x000a_" sqref="I6">
      <formula1>Driver</formula1>
    </dataValidation>
    <dataValidation type="list" allowBlank="1" showInputMessage="1" showErrorMessage="1" promptTitle="Runner Up" prompt="Select the rider_x000a_" sqref="I7">
      <formula1>Driver</formula1>
    </dataValidation>
    <dataValidation type="list" allowBlank="1" showInputMessage="1" showErrorMessage="1" promptTitle="Third Place" prompt="Select the rider_x000a_" sqref="I8">
      <formula1>Driver</formula1>
    </dataValidation>
    <dataValidation type="list" allowBlank="1" showInputMessage="1" showErrorMessage="1" promptTitle="Fourth Place" prompt="Select the rider_x000a_" sqref="I9">
      <formula1>Driver</formula1>
    </dataValidation>
    <dataValidation type="list" allowBlank="1" showInputMessage="1" showErrorMessage="1" promptTitle="Fifth Place" prompt="Select the rider_x000a_" sqref="I10">
      <formula1>Driver</formula1>
    </dataValidation>
    <dataValidation type="list" allowBlank="1" showInputMessage="1" showErrorMessage="1" promptTitle="Sixth Place" prompt="Select the rider_x000a_" sqref="I11">
      <formula1>Driver</formula1>
    </dataValidation>
    <dataValidation type="list" allowBlank="1" showInputMessage="1" showErrorMessage="1" promptTitle="Seventh Place" prompt="Select the rider_x000a_" sqref="I12">
      <formula1>Driver</formula1>
    </dataValidation>
    <dataValidation type="list" allowBlank="1" showInputMessage="1" showErrorMessage="1" promptTitle="Eight Place" prompt="Select the rider_x000a_" sqref="I13">
      <formula1>Driver</formula1>
    </dataValidation>
    <dataValidation type="list" allowBlank="1" showInputMessage="1" showErrorMessage="1" promptTitle="Eleventh Place" prompt="Select the rider_x000a_" sqref="I16">
      <formula1>Driver</formula1>
    </dataValidation>
    <dataValidation type="list" allowBlank="1" showInputMessage="1" showErrorMessage="1" promptTitle="Twelveth Place" prompt="Select the rider_x000a_" sqref="I17">
      <formula1>Driver</formula1>
    </dataValidation>
    <dataValidation type="list" allowBlank="1" showInputMessage="1" showErrorMessage="1" promptTitle="Thirteenth Place" prompt="Select the rider_x000a_" sqref="I18">
      <formula1>Driver</formula1>
    </dataValidation>
    <dataValidation type="list" allowBlank="1" showInputMessage="1" showErrorMessage="1" promptTitle="Forteenth Place" prompt="Select the rider_x000a_" sqref="I19">
      <formula1>Driver</formula1>
    </dataValidation>
    <dataValidation type="list" allowBlank="1" showInputMessage="1" showErrorMessage="1" promptTitle="Fifteenth Place" prompt="Select the rider_x000a_" sqref="I20">
      <formula1>Driver</formula1>
    </dataValidation>
    <dataValidation type="list" allowBlank="1" showInputMessage="1" showErrorMessage="1" promptTitle="Pole Position Rider" prompt="Select the rider_x000a_" sqref="I23">
      <formula1>Driver</formula1>
    </dataValidation>
  </dataValidations>
  <hyperlinks>
    <hyperlink ref="E3" r:id="rId1"/>
    <hyperlink ref="E4" location="'Team and Driver'!A1" display="Team Setup"/>
    <hyperlink ref="B2:E2" location="Dashboard!A1" display="Dashboard"/>
    <hyperlink ref="B3:D3" location="'Drivers Standing'!A1" display="Driver's Championship"/>
    <hyperlink ref="B4:D4" location="'Team Standing'!A1" display="Team's Championship"/>
    <hyperlink ref="P25:U25" r:id="rId2" display="Visit exceltemplate.net for more templates and updates"/>
    <hyperlink ref="D8" location="'Race Result (2)'!H2:L3" display="Malaysia"/>
    <hyperlink ref="D9" location="'Race Result (3)'!H2:L3" display="China"/>
    <hyperlink ref="D10" location="'Race Result (4)'!H2:L3" display="Turkey"/>
    <hyperlink ref="D11" location="'Race Result (5)'!H2:L3" display="Spain"/>
    <hyperlink ref="D12" location="'Race Result (6)'!H2:L3" display="Monaco"/>
    <hyperlink ref="D13" location="'Race Result (7)'!H2:L3" display="Canada"/>
    <hyperlink ref="D15" location="'Race Result (9)'!H2:L3" display="Great-Britain"/>
    <hyperlink ref="D16" location="'Race Result (10)'!H2:L3" display="Germany"/>
    <hyperlink ref="D17" location="'Race Result (11)'!H2:L3" display="Hungary"/>
    <hyperlink ref="D18" location="'Race Result (12)'!H2:L3" display="Belgium"/>
    <hyperlink ref="D19" location="'Race Result (13)'!H2:L3" display="Italy"/>
    <hyperlink ref="D20" location="'Race Result (14)'!H2:L3" display="Singapore"/>
    <hyperlink ref="D21" location="'Race Result (15)'!H2:L3" display="Japan"/>
    <hyperlink ref="D22" location="'Race Result (16)'!H2:L3" display="South Korea"/>
    <hyperlink ref="D23" location="'Race Result (17)'!H2:L3" display="India"/>
    <hyperlink ref="D24" location="'Race Result (18)'!H2:L3" display="UAE"/>
    <hyperlink ref="D14" location="'Race Result (8)'!H2:L3" display="Spain"/>
    <hyperlink ref="D7" location="'Race Result'!A1" display="Australia"/>
  </hyperlinks>
  <printOptions horizontalCentered="1"/>
  <pageMargins left="0.38" right="0.36" top="0.83" bottom="0.97" header="0.37" footer="0.57999999999999996"/>
  <pageSetup paperSize="9" scale="73" orientation="landscape" horizontalDpi="300" verticalDpi="300" r:id="rId3"/>
  <headerFooter alignWithMargins="0">
    <oddHeader>&amp;C&amp;"Arial,Bold"&amp;12RACE BY RACE POSITION</oddHeader>
    <oddFooter>Page &amp;P of &amp;N</oddFooter>
  </headerFooter>
  <drawing r:id="rId4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U26"/>
  <sheetViews>
    <sheetView showGridLines="0" zoomScale="95" zoomScaleNormal="95" workbookViewId="0">
      <selection activeCell="D16" sqref="D16"/>
    </sheetView>
  </sheetViews>
  <sheetFormatPr defaultRowHeight="12.75" x14ac:dyDescent="0.2"/>
  <cols>
    <col min="1" max="1" width="1.5703125" style="87" customWidth="1"/>
    <col min="2" max="2" width="3.5703125" style="83" customWidth="1"/>
    <col min="3" max="3" width="9.7109375" style="84" customWidth="1"/>
    <col min="4" max="4" width="15.42578125" style="85" customWidth="1"/>
    <col min="5" max="5" width="17.7109375" style="87" bestFit="1" customWidth="1"/>
    <col min="6" max="6" width="5" style="87" customWidth="1"/>
    <col min="7" max="7" width="1.42578125" style="87" customWidth="1"/>
    <col min="8" max="8" width="9.140625" style="84"/>
    <col min="9" max="9" width="17.28515625" style="87" customWidth="1"/>
    <col min="10" max="10" width="14.28515625" style="87" customWidth="1"/>
    <col min="11" max="11" width="24.140625" style="87" customWidth="1"/>
    <col min="12" max="12" width="12.85546875" style="87" customWidth="1"/>
    <col min="13" max="13" width="11.85546875" style="88" customWidth="1"/>
    <col min="14" max="14" width="3.42578125" style="89" hidden="1" customWidth="1"/>
    <col min="15" max="15" width="2.140625" style="87" bestFit="1" customWidth="1"/>
    <col min="16" max="16" width="16.140625" style="90" customWidth="1"/>
    <col min="17" max="17" width="1.85546875" style="87" customWidth="1"/>
    <col min="18" max="20" width="9.140625" style="87"/>
    <col min="21" max="21" width="5.42578125" style="87" customWidth="1"/>
    <col min="22" max="22" width="2.28515625" style="87" customWidth="1"/>
    <col min="23" max="16384" width="9.140625" style="87"/>
  </cols>
  <sheetData>
    <row r="1" spans="2:21" ht="10.5" customHeight="1" x14ac:dyDescent="0.2">
      <c r="E1" s="86"/>
      <c r="F1" s="86"/>
      <c r="G1" s="86"/>
    </row>
    <row r="2" spans="2:21" ht="20.100000000000001" customHeight="1" x14ac:dyDescent="0.2">
      <c r="B2" s="171" t="s">
        <v>43</v>
      </c>
      <c r="C2" s="171"/>
      <c r="D2" s="171"/>
      <c r="E2" s="171"/>
      <c r="F2" s="86"/>
      <c r="G2" s="86"/>
      <c r="H2" s="91" t="s">
        <v>44</v>
      </c>
      <c r="I2" s="173" t="s">
        <v>162</v>
      </c>
      <c r="J2" s="174"/>
      <c r="K2" s="174"/>
      <c r="L2" s="175"/>
      <c r="M2" s="91" t="s">
        <v>58</v>
      </c>
      <c r="P2" s="179" t="s">
        <v>119</v>
      </c>
      <c r="Q2" s="179"/>
      <c r="R2" s="179"/>
      <c r="S2" s="179"/>
      <c r="T2" s="179"/>
      <c r="U2" s="179"/>
    </row>
    <row r="3" spans="2:21" ht="20.100000000000001" customHeight="1" x14ac:dyDescent="0.2">
      <c r="B3" s="171" t="s">
        <v>186</v>
      </c>
      <c r="C3" s="171"/>
      <c r="D3" s="171"/>
      <c r="E3" s="141" t="s">
        <v>63</v>
      </c>
      <c r="F3" s="86"/>
      <c r="G3" s="86"/>
      <c r="H3" s="16">
        <v>9</v>
      </c>
      <c r="I3" s="176"/>
      <c r="J3" s="177"/>
      <c r="K3" s="177"/>
      <c r="L3" s="178"/>
      <c r="M3" s="93"/>
      <c r="P3" s="94"/>
      <c r="Q3" s="86"/>
      <c r="R3" s="86"/>
      <c r="S3" s="86"/>
      <c r="T3" s="86"/>
      <c r="U3" s="86"/>
    </row>
    <row r="4" spans="2:21" ht="20.100000000000001" customHeight="1" x14ac:dyDescent="0.2">
      <c r="B4" s="171" t="s">
        <v>66</v>
      </c>
      <c r="C4" s="171"/>
      <c r="D4" s="171"/>
      <c r="E4" s="141" t="s">
        <v>64</v>
      </c>
      <c r="F4" s="86"/>
      <c r="G4" s="86"/>
      <c r="P4" s="94"/>
      <c r="Q4" s="86"/>
      <c r="R4" s="86"/>
      <c r="S4" s="86"/>
      <c r="T4" s="86"/>
      <c r="U4" s="86"/>
    </row>
    <row r="5" spans="2:21" ht="15.95" customHeight="1" x14ac:dyDescent="0.2">
      <c r="F5" s="86"/>
      <c r="G5" s="86"/>
      <c r="H5" s="95" t="s">
        <v>0</v>
      </c>
      <c r="I5" s="96" t="s">
        <v>188</v>
      </c>
      <c r="J5" s="96" t="s">
        <v>4</v>
      </c>
      <c r="K5" s="96" t="s">
        <v>2</v>
      </c>
      <c r="L5" s="96" t="s">
        <v>109</v>
      </c>
      <c r="M5" s="97" t="s">
        <v>3</v>
      </c>
      <c r="N5" s="87"/>
      <c r="P5" s="94"/>
      <c r="Q5" s="86"/>
      <c r="R5" s="86"/>
      <c r="S5" s="86"/>
      <c r="T5" s="86"/>
      <c r="U5" s="86"/>
    </row>
    <row r="6" spans="2:21" ht="15.95" customHeight="1" thickBot="1" x14ac:dyDescent="0.25">
      <c r="B6" s="98" t="s">
        <v>28</v>
      </c>
      <c r="C6" s="99" t="s">
        <v>33</v>
      </c>
      <c r="D6" s="100" t="s">
        <v>14</v>
      </c>
      <c r="E6" s="101" t="s">
        <v>15</v>
      </c>
      <c r="F6" s="86"/>
      <c r="G6" s="86"/>
      <c r="H6" s="102">
        <v>1</v>
      </c>
      <c r="I6" s="23"/>
      <c r="J6" s="21" t="str">
        <f>IF(I6&lt;&gt;"",VLOOKUP(I6,'Team and Driver'!$H$7:$J$36,3,FALSE),"")</f>
        <v/>
      </c>
      <c r="K6" s="21" t="str">
        <f>IF(I6&lt;&gt;"",VLOOKUP(I6,'Team and Driver'!$H$7:$K$36,4,FALSE),"")</f>
        <v/>
      </c>
      <c r="L6" s="21" t="str">
        <f>IF(I6&lt;&gt;"",VLOOKUP(I6,'Team and Driver'!$H$7:$L$36,5,FALSE),"")</f>
        <v/>
      </c>
      <c r="M6" s="103">
        <v>25</v>
      </c>
      <c r="N6" s="87"/>
      <c r="P6" s="94"/>
      <c r="Q6" s="86"/>
      <c r="R6" s="86"/>
      <c r="S6" s="86"/>
      <c r="T6" s="86"/>
      <c r="U6" s="86"/>
    </row>
    <row r="7" spans="2:21" ht="15.95" customHeight="1" thickBot="1" x14ac:dyDescent="0.25">
      <c r="B7" s="104">
        <v>1</v>
      </c>
      <c r="C7" s="105">
        <v>41371</v>
      </c>
      <c r="D7" s="106" t="s">
        <v>72</v>
      </c>
      <c r="E7" s="107" t="s">
        <v>78</v>
      </c>
      <c r="F7" s="108" t="s">
        <v>45</v>
      </c>
      <c r="G7" s="86"/>
      <c r="H7" s="102">
        <v>2</v>
      </c>
      <c r="I7" s="24"/>
      <c r="J7" s="21" t="str">
        <f>IF(I7&lt;&gt;"",VLOOKUP(I7,'Team and Driver'!$H$7:$J$36,3,FALSE),"")</f>
        <v/>
      </c>
      <c r="K7" s="21" t="str">
        <f>IF(I7&lt;&gt;"",VLOOKUP(I7,'Team and Driver'!$H$7:$K$36,4,FALSE),"")</f>
        <v/>
      </c>
      <c r="L7" s="21" t="str">
        <f>IF(I7&lt;&gt;"",VLOOKUP(I7,'Team and Driver'!$H$7:$L$36,5,FALSE),"")</f>
        <v/>
      </c>
      <c r="M7" s="103">
        <v>20</v>
      </c>
      <c r="N7" s="87"/>
      <c r="P7" s="94"/>
      <c r="Q7" s="86"/>
      <c r="R7" s="86"/>
      <c r="S7" s="86"/>
      <c r="T7" s="86"/>
      <c r="U7" s="86"/>
    </row>
    <row r="8" spans="2:21" ht="15.95" customHeight="1" thickBot="1" x14ac:dyDescent="0.25">
      <c r="B8" s="109">
        <v>2</v>
      </c>
      <c r="C8" s="110">
        <v>41385</v>
      </c>
      <c r="D8" s="111" t="s">
        <v>75</v>
      </c>
      <c r="E8" s="112" t="s">
        <v>144</v>
      </c>
      <c r="F8" s="108" t="s">
        <v>45</v>
      </c>
      <c r="G8" s="86"/>
      <c r="H8" s="102">
        <v>3</v>
      </c>
      <c r="I8" s="24"/>
      <c r="J8" s="21" t="str">
        <f>IF(I8&lt;&gt;"",VLOOKUP(I8,'Team and Driver'!$H$7:$J$36,3,FALSE),"")</f>
        <v/>
      </c>
      <c r="K8" s="21" t="str">
        <f>IF(I8&lt;&gt;"",VLOOKUP(I8,'Team and Driver'!$H$7:$K$36,4,FALSE),"")</f>
        <v/>
      </c>
      <c r="L8" s="21" t="str">
        <f>IF(I8&lt;&gt;"",VLOOKUP(I8,'Team and Driver'!$H$7:$L$36,5,FALSE),"")</f>
        <v/>
      </c>
      <c r="M8" s="103">
        <v>16</v>
      </c>
      <c r="N8" s="87"/>
      <c r="P8" s="94"/>
      <c r="Q8" s="86"/>
      <c r="R8" s="86"/>
      <c r="S8" s="86"/>
      <c r="T8" s="86"/>
      <c r="U8" s="86"/>
    </row>
    <row r="9" spans="2:21" ht="15.95" customHeight="1" thickBot="1" x14ac:dyDescent="0.25">
      <c r="B9" s="104">
        <v>3</v>
      </c>
      <c r="C9" s="105">
        <v>41399</v>
      </c>
      <c r="D9" s="106" t="s">
        <v>18</v>
      </c>
      <c r="E9" s="107" t="s">
        <v>79</v>
      </c>
      <c r="F9" s="108" t="s">
        <v>45</v>
      </c>
      <c r="G9" s="86"/>
      <c r="H9" s="113">
        <v>4</v>
      </c>
      <c r="I9" s="25"/>
      <c r="J9" s="18" t="str">
        <f>IF(I9&lt;&gt;"",VLOOKUP(I9,'Team and Driver'!$H$7:$J$36,3,FALSE),"")</f>
        <v/>
      </c>
      <c r="K9" s="18" t="str">
        <f>IF(I9&lt;&gt;"",VLOOKUP(I9,'Team and Driver'!$H$7:$K$36,4,FALSE),"")</f>
        <v/>
      </c>
      <c r="L9" s="21" t="str">
        <f>IF(I9&lt;&gt;"",VLOOKUP(I9,'Team and Driver'!$H$7:$L$36,5,FALSE),"")</f>
        <v/>
      </c>
      <c r="M9" s="114">
        <v>13</v>
      </c>
      <c r="N9" s="87"/>
      <c r="P9" s="94"/>
      <c r="Q9" s="86"/>
      <c r="R9" s="86"/>
      <c r="S9" s="86"/>
      <c r="T9" s="86"/>
      <c r="U9" s="86"/>
    </row>
    <row r="10" spans="2:21" ht="15.95" customHeight="1" thickBot="1" x14ac:dyDescent="0.25">
      <c r="B10" s="109">
        <v>4</v>
      </c>
      <c r="C10" s="110">
        <v>41413</v>
      </c>
      <c r="D10" s="111" t="s">
        <v>73</v>
      </c>
      <c r="E10" s="112" t="s">
        <v>80</v>
      </c>
      <c r="F10" s="108" t="s">
        <v>45</v>
      </c>
      <c r="G10" s="86"/>
      <c r="H10" s="113">
        <v>5</v>
      </c>
      <c r="I10" s="25"/>
      <c r="J10" s="18" t="str">
        <f>IF(I10&lt;&gt;"",VLOOKUP(I10,'Team and Driver'!$H$7:$J$36,3,FALSE),"")</f>
        <v/>
      </c>
      <c r="K10" s="18" t="str">
        <f>IF(I10&lt;&gt;"",VLOOKUP(I10,'Team and Driver'!$H$7:$K$36,4,FALSE),"")</f>
        <v/>
      </c>
      <c r="L10" s="21" t="str">
        <f>IF(I10&lt;&gt;"",VLOOKUP(I10,'Team and Driver'!$H$7:$L$36,5,FALSE),"")</f>
        <v/>
      </c>
      <c r="M10" s="114">
        <v>11</v>
      </c>
      <c r="N10" s="89">
        <v>1</v>
      </c>
      <c r="P10" s="94"/>
      <c r="Q10" s="86"/>
      <c r="R10" s="86"/>
      <c r="S10" s="86"/>
      <c r="T10" s="86"/>
      <c r="U10" s="86"/>
    </row>
    <row r="11" spans="2:21" ht="15.95" customHeight="1" thickBot="1" x14ac:dyDescent="0.25">
      <c r="B11" s="104">
        <v>5</v>
      </c>
      <c r="C11" s="105">
        <v>41427</v>
      </c>
      <c r="D11" s="106" t="s">
        <v>22</v>
      </c>
      <c r="E11" s="107" t="s">
        <v>82</v>
      </c>
      <c r="F11" s="108" t="s">
        <v>45</v>
      </c>
      <c r="G11" s="86"/>
      <c r="H11" s="113">
        <v>6</v>
      </c>
      <c r="I11" s="25"/>
      <c r="J11" s="18" t="str">
        <f>IF(I11&lt;&gt;"",VLOOKUP(I11,'Team and Driver'!$H$7:$J$36,3,FALSE),"")</f>
        <v/>
      </c>
      <c r="K11" s="18" t="str">
        <f>IF(I11&lt;&gt;"",VLOOKUP(I11,'Team and Driver'!$H$7:$K$36,4,FALSE),"")</f>
        <v/>
      </c>
      <c r="L11" s="21" t="str">
        <f>IF(I11&lt;&gt;"",VLOOKUP(I11,'Team and Driver'!$H$7:$L$36,5,FALSE),"")</f>
        <v/>
      </c>
      <c r="M11" s="114">
        <v>10</v>
      </c>
      <c r="N11" s="89">
        <v>1</v>
      </c>
      <c r="P11" s="94"/>
      <c r="Q11" s="86"/>
      <c r="R11" s="86"/>
      <c r="S11" s="86"/>
      <c r="T11" s="86"/>
      <c r="U11" s="86"/>
    </row>
    <row r="12" spans="2:21" ht="15.95" customHeight="1" thickBot="1" x14ac:dyDescent="0.25">
      <c r="B12" s="109">
        <v>6</v>
      </c>
      <c r="C12" s="110">
        <v>41441</v>
      </c>
      <c r="D12" s="111" t="s">
        <v>18</v>
      </c>
      <c r="E12" s="112" t="s">
        <v>25</v>
      </c>
      <c r="F12" s="108" t="s">
        <v>45</v>
      </c>
      <c r="G12" s="86"/>
      <c r="H12" s="113">
        <v>7</v>
      </c>
      <c r="I12" s="25"/>
      <c r="J12" s="18" t="str">
        <f>IF(I12&lt;&gt;"",VLOOKUP(I12,'Team and Driver'!$H$7:$J$36,3,FALSE),"")</f>
        <v/>
      </c>
      <c r="K12" s="18" t="str">
        <f>IF(I12&lt;&gt;"",VLOOKUP(I12,'Team and Driver'!$H$7:$K$36,4,FALSE),"")</f>
        <v/>
      </c>
      <c r="L12" s="21" t="str">
        <f>IF(I12&lt;&gt;"",VLOOKUP(I12,'Team and Driver'!$H$7:$L$36,5,FALSE),"")</f>
        <v/>
      </c>
      <c r="M12" s="114">
        <v>9</v>
      </c>
      <c r="N12" s="89">
        <v>1</v>
      </c>
      <c r="P12" s="94" t="s">
        <v>48</v>
      </c>
      <c r="Q12" s="86" t="s">
        <v>47</v>
      </c>
      <c r="R12" s="115"/>
      <c r="S12" s="86"/>
      <c r="T12" s="86"/>
      <c r="U12" s="86"/>
    </row>
    <row r="13" spans="2:21" ht="15.95" customHeight="1" thickBot="1" x14ac:dyDescent="0.25">
      <c r="B13" s="104">
        <v>7</v>
      </c>
      <c r="C13" s="105">
        <v>41454</v>
      </c>
      <c r="D13" s="106" t="s">
        <v>74</v>
      </c>
      <c r="E13" s="107" t="s">
        <v>81</v>
      </c>
      <c r="F13" s="108" t="s">
        <v>45</v>
      </c>
      <c r="G13" s="86"/>
      <c r="H13" s="113">
        <v>8</v>
      </c>
      <c r="I13" s="25"/>
      <c r="J13" s="18" t="str">
        <f>IF(I13&lt;&gt;"",VLOOKUP(I13,'Team and Driver'!$H$7:$J$36,3,FALSE),"")</f>
        <v/>
      </c>
      <c r="K13" s="18" t="str">
        <f>IF(I13&lt;&gt;"",VLOOKUP(I13,'Team and Driver'!$H$7:$K$36,4,FALSE),"")</f>
        <v/>
      </c>
      <c r="L13" s="21" t="str">
        <f>IF(I13&lt;&gt;"",VLOOKUP(I13,'Team and Driver'!$H$7:$L$36,5,FALSE),"")</f>
        <v/>
      </c>
      <c r="M13" s="114">
        <v>8</v>
      </c>
      <c r="N13" s="89">
        <v>1</v>
      </c>
      <c r="P13" s="94" t="s">
        <v>56</v>
      </c>
      <c r="Q13" s="86" t="s">
        <v>47</v>
      </c>
      <c r="R13" s="116"/>
      <c r="S13" s="86"/>
      <c r="T13" s="86"/>
      <c r="U13" s="86"/>
    </row>
    <row r="14" spans="2:21" ht="15.95" customHeight="1" thickBot="1" x14ac:dyDescent="0.25">
      <c r="B14" s="109">
        <v>8</v>
      </c>
      <c r="C14" s="110">
        <v>41469</v>
      </c>
      <c r="D14" s="111" t="s">
        <v>20</v>
      </c>
      <c r="E14" s="112" t="s">
        <v>83</v>
      </c>
      <c r="F14" s="108" t="s">
        <v>45</v>
      </c>
      <c r="G14" s="86"/>
      <c r="H14" s="113">
        <v>9</v>
      </c>
      <c r="I14" s="25"/>
      <c r="J14" s="18" t="str">
        <f>IF(I14&lt;&gt;"",VLOOKUP(I14,'Team and Driver'!$H$7:$J$36,3,FALSE),"")</f>
        <v/>
      </c>
      <c r="K14" s="18" t="str">
        <f>IF(I14&lt;&gt;"",VLOOKUP(I14,'Team and Driver'!$H$7:$K$36,4,FALSE),"")</f>
        <v/>
      </c>
      <c r="L14" s="21" t="str">
        <f>IF(I14&lt;&gt;"",VLOOKUP(I14,'Team and Driver'!$H$7:$L$36,5,FALSE),"")</f>
        <v/>
      </c>
      <c r="M14" s="114">
        <v>7</v>
      </c>
      <c r="N14" s="89">
        <v>1</v>
      </c>
      <c r="P14" s="94" t="s">
        <v>46</v>
      </c>
      <c r="Q14" s="86" t="s">
        <v>47</v>
      </c>
      <c r="R14" s="119"/>
      <c r="S14" s="86"/>
      <c r="T14" s="120"/>
      <c r="U14" s="120"/>
    </row>
    <row r="15" spans="2:21" ht="15.95" customHeight="1" thickBot="1" x14ac:dyDescent="0.25">
      <c r="B15" s="104">
        <v>9</v>
      </c>
      <c r="C15" s="105">
        <v>41476</v>
      </c>
      <c r="D15" s="106" t="s">
        <v>75</v>
      </c>
      <c r="E15" s="107" t="s">
        <v>84</v>
      </c>
      <c r="F15" s="108" t="s">
        <v>45</v>
      </c>
      <c r="G15" s="86"/>
      <c r="H15" s="113">
        <v>10</v>
      </c>
      <c r="I15" s="25"/>
      <c r="J15" s="18" t="str">
        <f>IF(I15&lt;&gt;"",VLOOKUP(I15,'Team and Driver'!$H$7:$J$36,3,FALSE),"")</f>
        <v/>
      </c>
      <c r="K15" s="18" t="str">
        <f>IF(I15&lt;&gt;"",VLOOKUP(I15,'Team and Driver'!$H$7:$K$36,4,FALSE),"")</f>
        <v/>
      </c>
      <c r="L15" s="21" t="str">
        <f>IF(I15&lt;&gt;"",VLOOKUP(I15,'Team and Driver'!$H$7:$L$36,5,FALSE),"")</f>
        <v/>
      </c>
      <c r="M15" s="114">
        <v>6</v>
      </c>
      <c r="N15" s="89">
        <v>1</v>
      </c>
      <c r="P15" s="94" t="s">
        <v>52</v>
      </c>
      <c r="Q15" s="86" t="s">
        <v>47</v>
      </c>
      <c r="R15" s="116"/>
      <c r="S15" s="86"/>
      <c r="T15" s="86"/>
      <c r="U15" s="86"/>
    </row>
    <row r="16" spans="2:21" ht="15.95" customHeight="1" thickBot="1" x14ac:dyDescent="0.25">
      <c r="B16" s="109">
        <v>10</v>
      </c>
      <c r="C16" s="110">
        <v>41504</v>
      </c>
      <c r="D16" s="111" t="s">
        <v>75</v>
      </c>
      <c r="E16" s="112" t="s">
        <v>86</v>
      </c>
      <c r="F16" s="108" t="s">
        <v>45</v>
      </c>
      <c r="G16" s="86"/>
      <c r="H16" s="113">
        <v>11</v>
      </c>
      <c r="I16" s="25"/>
      <c r="J16" s="18" t="str">
        <f>IF(I16&lt;&gt;"",VLOOKUP(I16,'Team and Driver'!$H$7:$J$36,3,FALSE),"")</f>
        <v/>
      </c>
      <c r="K16" s="18" t="str">
        <f>IF(I16&lt;&gt;"",VLOOKUP(I16,'Team and Driver'!$H$7:$K$36,4,FALSE),"")</f>
        <v/>
      </c>
      <c r="L16" s="21" t="str">
        <f>IF(I16&lt;&gt;"",VLOOKUP(I16,'Team and Driver'!$H$7:$L$36,5,FALSE),"")</f>
        <v/>
      </c>
      <c r="M16" s="131">
        <v>5</v>
      </c>
      <c r="P16" s="94" t="s">
        <v>53</v>
      </c>
      <c r="Q16" s="86" t="s">
        <v>47</v>
      </c>
      <c r="R16" s="116"/>
      <c r="S16" s="86"/>
      <c r="T16" s="86"/>
      <c r="U16" s="86"/>
    </row>
    <row r="17" spans="2:21" s="118" customFormat="1" ht="15.95" customHeight="1" thickBot="1" x14ac:dyDescent="0.25">
      <c r="B17" s="104">
        <v>11</v>
      </c>
      <c r="C17" s="105">
        <v>41511</v>
      </c>
      <c r="D17" s="106" t="s">
        <v>76</v>
      </c>
      <c r="E17" s="107" t="s">
        <v>148</v>
      </c>
      <c r="F17" s="108" t="s">
        <v>45</v>
      </c>
      <c r="G17" s="86"/>
      <c r="H17" s="113">
        <v>12</v>
      </c>
      <c r="I17" s="25"/>
      <c r="J17" s="18" t="str">
        <f>IF(I17&lt;&gt;"",VLOOKUP(I17,'Team and Driver'!$H$7:$J$36,3,FALSE),"")</f>
        <v/>
      </c>
      <c r="K17" s="18" t="str">
        <f>IF(I17&lt;&gt;"",VLOOKUP(I17,'Team and Driver'!$H$7:$K$36,4,FALSE),"")</f>
        <v/>
      </c>
      <c r="L17" s="21" t="str">
        <f>IF(I17&lt;&gt;"",VLOOKUP(I17,'Team and Driver'!$H$7:$L$36,5,FALSE),"")</f>
        <v/>
      </c>
      <c r="M17" s="130">
        <v>4</v>
      </c>
      <c r="P17" s="94" t="s">
        <v>49</v>
      </c>
      <c r="Q17" s="86" t="s">
        <v>47</v>
      </c>
      <c r="R17" s="115"/>
      <c r="S17" s="86"/>
      <c r="T17" s="86"/>
      <c r="U17" s="86"/>
    </row>
    <row r="18" spans="2:21" ht="15.95" customHeight="1" thickBot="1" x14ac:dyDescent="0.25">
      <c r="B18" s="109">
        <v>12</v>
      </c>
      <c r="C18" s="110">
        <v>41518</v>
      </c>
      <c r="D18" s="111" t="s">
        <v>128</v>
      </c>
      <c r="E18" s="112" t="s">
        <v>19</v>
      </c>
      <c r="F18" s="108" t="s">
        <v>45</v>
      </c>
      <c r="G18" s="86"/>
      <c r="H18" s="113">
        <v>13</v>
      </c>
      <c r="I18" s="25"/>
      <c r="J18" s="18" t="str">
        <f>IF(I18&lt;&gt;"",VLOOKUP(I18,'Team and Driver'!$H$7:$J$36,3,FALSE),"")</f>
        <v/>
      </c>
      <c r="K18" s="18" t="str">
        <f>IF(I18&lt;&gt;"",VLOOKUP(I18,'Team and Driver'!$H$7:$K$36,4,FALSE),"")</f>
        <v/>
      </c>
      <c r="L18" s="21" t="str">
        <f>IF(I18&lt;&gt;"",VLOOKUP(I18,'Team and Driver'!$H$7:$L$36,5,FALSE),"")</f>
        <v/>
      </c>
      <c r="M18" s="131">
        <v>3</v>
      </c>
      <c r="N18" s="87"/>
      <c r="P18" s="94" t="s">
        <v>50</v>
      </c>
      <c r="Q18" s="86" t="s">
        <v>47</v>
      </c>
      <c r="R18" s="115"/>
      <c r="S18" s="86"/>
      <c r="T18" s="86"/>
      <c r="U18" s="86"/>
    </row>
    <row r="19" spans="2:21" ht="15.95" customHeight="1" thickBot="1" x14ac:dyDescent="0.25">
      <c r="B19" s="104">
        <v>13</v>
      </c>
      <c r="C19" s="105">
        <v>41532</v>
      </c>
      <c r="D19" s="106" t="s">
        <v>77</v>
      </c>
      <c r="E19" s="107" t="s">
        <v>87</v>
      </c>
      <c r="F19" s="108" t="s">
        <v>45</v>
      </c>
      <c r="G19" s="86"/>
      <c r="H19" s="113">
        <v>14</v>
      </c>
      <c r="I19" s="25"/>
      <c r="J19" s="18" t="str">
        <f>IF(I19&lt;&gt;"",VLOOKUP(I19,'Team and Driver'!$H$7:$J$36,3,FALSE),"")</f>
        <v/>
      </c>
      <c r="K19" s="18" t="str">
        <f>IF(I19&lt;&gt;"",VLOOKUP(I19,'Team and Driver'!$H$7:$K$36,4,FALSE),"")</f>
        <v/>
      </c>
      <c r="L19" s="21" t="str">
        <f>IF(I19&lt;&gt;"",VLOOKUP(I19,'Team and Driver'!$H$7:$L$36,5,FALSE),"")</f>
        <v/>
      </c>
      <c r="M19" s="131">
        <v>2</v>
      </c>
      <c r="N19" s="87"/>
      <c r="P19" s="94" t="s">
        <v>55</v>
      </c>
      <c r="Q19" s="86" t="s">
        <v>47</v>
      </c>
      <c r="R19" s="116"/>
      <c r="S19" s="86"/>
      <c r="T19" s="86"/>
      <c r="U19" s="86"/>
    </row>
    <row r="20" spans="2:21" ht="15.95" customHeight="1" thickBot="1" x14ac:dyDescent="0.25">
      <c r="B20" s="109">
        <v>14</v>
      </c>
      <c r="C20" s="110">
        <v>41546</v>
      </c>
      <c r="D20" s="111" t="s">
        <v>18</v>
      </c>
      <c r="E20" s="112" t="s">
        <v>118</v>
      </c>
      <c r="F20" s="108" t="s">
        <v>45</v>
      </c>
      <c r="G20" s="86"/>
      <c r="H20" s="113">
        <v>15</v>
      </c>
      <c r="I20" s="25"/>
      <c r="J20" s="18" t="str">
        <f>IF(I20&lt;&gt;"",VLOOKUP(I20,'Team and Driver'!$H$7:$J$36,3,FALSE),"")</f>
        <v/>
      </c>
      <c r="K20" s="18" t="str">
        <f>IF(I20&lt;&gt;"",VLOOKUP(I20,'Team and Driver'!$H$7:$K$36,4,FALSE),"")</f>
        <v/>
      </c>
      <c r="L20" s="21" t="str">
        <f>IF(I20&lt;&gt;"",VLOOKUP(I20,'Team and Driver'!$H$7:$L$36,5,FALSE),"")</f>
        <v/>
      </c>
      <c r="M20" s="130">
        <v>1</v>
      </c>
      <c r="N20" s="87"/>
      <c r="P20" s="94" t="s">
        <v>54</v>
      </c>
      <c r="Q20" s="86" t="s">
        <v>47</v>
      </c>
      <c r="R20" s="116"/>
      <c r="S20" s="86"/>
      <c r="T20" s="86"/>
      <c r="U20" s="86"/>
    </row>
    <row r="21" spans="2:21" ht="15.95" customHeight="1" x14ac:dyDescent="0.2">
      <c r="B21" s="104">
        <v>15</v>
      </c>
      <c r="C21" s="105">
        <v>41560</v>
      </c>
      <c r="D21" s="106" t="s">
        <v>16</v>
      </c>
      <c r="E21" s="107" t="s">
        <v>17</v>
      </c>
      <c r="F21" s="108" t="s">
        <v>45</v>
      </c>
      <c r="G21" s="86"/>
      <c r="N21" s="87"/>
      <c r="P21" s="94" t="s">
        <v>51</v>
      </c>
      <c r="Q21" s="86" t="s">
        <v>47</v>
      </c>
      <c r="R21" s="115"/>
      <c r="S21" s="86"/>
      <c r="T21" s="86"/>
      <c r="U21" s="86"/>
    </row>
    <row r="22" spans="2:21" ht="15.95" customHeight="1" x14ac:dyDescent="0.2">
      <c r="B22" s="109">
        <v>16</v>
      </c>
      <c r="C22" s="110">
        <v>41567</v>
      </c>
      <c r="D22" s="111" t="s">
        <v>32</v>
      </c>
      <c r="E22" s="112" t="s">
        <v>89</v>
      </c>
      <c r="F22" s="108" t="s">
        <v>45</v>
      </c>
      <c r="G22" s="86"/>
      <c r="H22" s="117" t="s">
        <v>57</v>
      </c>
      <c r="I22" s="117"/>
      <c r="J22" s="20"/>
      <c r="K22" s="20"/>
      <c r="L22" s="20"/>
      <c r="M22" s="117"/>
      <c r="N22" s="87"/>
      <c r="P22" s="90" t="s">
        <v>70</v>
      </c>
      <c r="Q22" s="87" t="s">
        <v>47</v>
      </c>
      <c r="R22" s="87" t="s">
        <v>173</v>
      </c>
    </row>
    <row r="23" spans="2:21" ht="15.95" customHeight="1" thickBot="1" x14ac:dyDescent="0.25">
      <c r="B23" s="104">
        <v>17</v>
      </c>
      <c r="C23" s="105">
        <v>41574</v>
      </c>
      <c r="D23" s="106" t="s">
        <v>23</v>
      </c>
      <c r="E23" s="107" t="s">
        <v>88</v>
      </c>
      <c r="F23" s="108" t="s">
        <v>45</v>
      </c>
      <c r="G23" s="86"/>
      <c r="H23" s="121"/>
      <c r="I23" s="26"/>
      <c r="J23" s="22" t="str">
        <f>IF(I23&lt;&gt;"",VLOOKUP(I23,'Team and Driver'!$H$7:$J$36,3,FALSE),"")</f>
        <v/>
      </c>
      <c r="K23" s="22" t="str">
        <f>IF(I23&lt;&gt;"",VLOOKUP(I23,'Team and Driver'!$H$7:$K$36,4,FALSE),"")</f>
        <v/>
      </c>
      <c r="L23" s="21" t="str">
        <f>IF(I23&lt;&gt;"",VLOOKUP(I23,'Team and Driver'!$H$7:$L$36,5,FALSE),"")</f>
        <v/>
      </c>
      <c r="M23" s="122"/>
      <c r="N23" s="87"/>
      <c r="R23" s="87" t="s">
        <v>172</v>
      </c>
    </row>
    <row r="24" spans="2:21" ht="15.95" customHeight="1" x14ac:dyDescent="0.2">
      <c r="B24" s="109">
        <v>18</v>
      </c>
      <c r="C24" s="110">
        <v>41588</v>
      </c>
      <c r="D24" s="111" t="s">
        <v>18</v>
      </c>
      <c r="E24" s="112" t="s">
        <v>21</v>
      </c>
      <c r="F24" s="108" t="s">
        <v>45</v>
      </c>
      <c r="G24" s="86"/>
      <c r="N24" s="87"/>
      <c r="R24" s="87" t="s">
        <v>71</v>
      </c>
    </row>
    <row r="25" spans="2:21" ht="15.95" customHeight="1" x14ac:dyDescent="0.2">
      <c r="B25" s="136" t="s">
        <v>183</v>
      </c>
      <c r="C25" s="135"/>
      <c r="D25" s="136"/>
      <c r="E25" s="133"/>
      <c r="F25" s="137"/>
      <c r="G25" s="137"/>
      <c r="H25" s="132"/>
      <c r="I25" s="133"/>
      <c r="J25" s="133"/>
      <c r="K25" s="133"/>
      <c r="L25" s="133"/>
      <c r="M25" s="134"/>
      <c r="N25" s="87"/>
      <c r="O25" s="114"/>
      <c r="P25" s="172" t="s">
        <v>67</v>
      </c>
      <c r="Q25" s="172"/>
      <c r="R25" s="172"/>
      <c r="S25" s="172"/>
      <c r="T25" s="172"/>
      <c r="U25" s="172"/>
    </row>
    <row r="26" spans="2:21" ht="7.5" customHeight="1" x14ac:dyDescent="0.2">
      <c r="F26" s="86"/>
      <c r="G26" s="86"/>
      <c r="N26" s="87"/>
    </row>
  </sheetData>
  <mergeCells count="6">
    <mergeCell ref="B2:E2"/>
    <mergeCell ref="B3:D3"/>
    <mergeCell ref="B4:D4"/>
    <mergeCell ref="P25:U25"/>
    <mergeCell ref="I2:L3"/>
    <mergeCell ref="P2:U2"/>
  </mergeCells>
  <conditionalFormatting sqref="H6:H20 M7:M15 J7:K15 J6:M6">
    <cfRule type="expression" dxfId="98" priority="11" stopIfTrue="1">
      <formula>$I6&lt;&gt;""</formula>
    </cfRule>
  </conditionalFormatting>
  <conditionalFormatting sqref="F7:F24">
    <cfRule type="expression" dxfId="97" priority="10">
      <formula>$B7=$H$3</formula>
    </cfRule>
  </conditionalFormatting>
  <conditionalFormatting sqref="J23:K23">
    <cfRule type="expression" dxfId="96" priority="9" stopIfTrue="1">
      <formula>$I23&lt;&gt;""</formula>
    </cfRule>
  </conditionalFormatting>
  <conditionalFormatting sqref="J16:K20">
    <cfRule type="expression" dxfId="95" priority="7" stopIfTrue="1">
      <formula>$I16&lt;&gt;""</formula>
    </cfRule>
  </conditionalFormatting>
  <conditionalFormatting sqref="L7:L20">
    <cfRule type="expression" dxfId="94" priority="6" stopIfTrue="1">
      <formula>$I7&lt;&gt;""</formula>
    </cfRule>
  </conditionalFormatting>
  <conditionalFormatting sqref="L23">
    <cfRule type="expression" dxfId="93" priority="5" stopIfTrue="1">
      <formula>$I23&lt;&gt;""</formula>
    </cfRule>
  </conditionalFormatting>
  <conditionalFormatting sqref="B7:E24">
    <cfRule type="expression" dxfId="92" priority="4">
      <formula>$B7=$H$3</formula>
    </cfRule>
  </conditionalFormatting>
  <conditionalFormatting sqref="I6:I15">
    <cfRule type="expression" dxfId="91" priority="3" stopIfTrue="1">
      <formula>$I6&lt;&gt;""</formula>
    </cfRule>
  </conditionalFormatting>
  <conditionalFormatting sqref="I16:I20">
    <cfRule type="expression" dxfId="90" priority="2" stopIfTrue="1">
      <formula>$I16&lt;&gt;""</formula>
    </cfRule>
  </conditionalFormatting>
  <conditionalFormatting sqref="I23">
    <cfRule type="expression" dxfId="89" priority="1" stopIfTrue="1">
      <formula>$I23&lt;&gt;""</formula>
    </cfRule>
  </conditionalFormatting>
  <dataValidations count="16">
    <dataValidation type="list" allowBlank="1" showInputMessage="1" showErrorMessage="1" promptTitle="Ninth Place" prompt="Select the rider_x000a_" sqref="I14">
      <formula1>Driver</formula1>
    </dataValidation>
    <dataValidation type="list" allowBlank="1" showInputMessage="1" showErrorMessage="1" promptTitle="Tenth Place" prompt="Select the rider_x000a_" sqref="I15">
      <formula1>Driver</formula1>
    </dataValidation>
    <dataValidation type="list" allowBlank="1" showInputMessage="1" showErrorMessage="1" promptTitle="Champion" prompt="Select the rider_x000a_" sqref="I6">
      <formula1>Driver</formula1>
    </dataValidation>
    <dataValidation type="list" allowBlank="1" showInputMessage="1" showErrorMessage="1" promptTitle="Runner Up" prompt="Select the rider_x000a_" sqref="I7">
      <formula1>Driver</formula1>
    </dataValidation>
    <dataValidation type="list" allowBlank="1" showInputMessage="1" showErrorMessage="1" promptTitle="Third Place" prompt="Select the rider_x000a_" sqref="I8">
      <formula1>Driver</formula1>
    </dataValidation>
    <dataValidation type="list" allowBlank="1" showInputMessage="1" showErrorMessage="1" promptTitle="Fourth Place" prompt="Select the rider_x000a_" sqref="I9">
      <formula1>Driver</formula1>
    </dataValidation>
    <dataValidation type="list" allowBlank="1" showInputMessage="1" showErrorMessage="1" promptTitle="Fifth Place" prompt="Select the rider_x000a_" sqref="I10">
      <formula1>Driver</formula1>
    </dataValidation>
    <dataValidation type="list" allowBlank="1" showInputMessage="1" showErrorMessage="1" promptTitle="Sixth Place" prompt="Select the rider_x000a_" sqref="I11">
      <formula1>Driver</formula1>
    </dataValidation>
    <dataValidation type="list" allowBlank="1" showInputMessage="1" showErrorMessage="1" promptTitle="Seventh Place" prompt="Select the rider_x000a_" sqref="I12">
      <formula1>Driver</formula1>
    </dataValidation>
    <dataValidation type="list" allowBlank="1" showInputMessage="1" showErrorMessage="1" promptTitle="Eight Place" prompt="Select the rider_x000a_" sqref="I13">
      <formula1>Driver</formula1>
    </dataValidation>
    <dataValidation type="list" allowBlank="1" showInputMessage="1" showErrorMessage="1" promptTitle="Eleventh Place" prompt="Select the rider_x000a_" sqref="I16">
      <formula1>Driver</formula1>
    </dataValidation>
    <dataValidation type="list" allowBlank="1" showInputMessage="1" showErrorMessage="1" promptTitle="Twelveth Place" prompt="Select the rider_x000a_" sqref="I17">
      <formula1>Driver</formula1>
    </dataValidation>
    <dataValidation type="list" allowBlank="1" showInputMessage="1" showErrorMessage="1" promptTitle="Thirteenth Place" prompt="Select the rider_x000a_" sqref="I18">
      <formula1>Driver</formula1>
    </dataValidation>
    <dataValidation type="list" allowBlank="1" showInputMessage="1" showErrorMessage="1" promptTitle="Forteenth Place" prompt="Select the rider_x000a_" sqref="I19">
      <formula1>Driver</formula1>
    </dataValidation>
    <dataValidation type="list" allowBlank="1" showInputMessage="1" showErrorMessage="1" promptTitle="Fifteenth Place" prompt="Select the rider_x000a_" sqref="I20">
      <formula1>Driver</formula1>
    </dataValidation>
    <dataValidation type="list" allowBlank="1" showInputMessage="1" showErrorMessage="1" promptTitle="Pole Position Rider" prompt="Select the rider_x000a_" sqref="I23">
      <formula1>Driver</formula1>
    </dataValidation>
  </dataValidations>
  <hyperlinks>
    <hyperlink ref="E3" r:id="rId1"/>
    <hyperlink ref="E4" location="'Team and Driver'!A1" display="Team Setup"/>
    <hyperlink ref="B2:E2" location="Dashboard!A1" display="Dashboard"/>
    <hyperlink ref="B3:D3" location="'Drivers Standing'!A1" display="Driver's Championship"/>
    <hyperlink ref="B4:D4" location="'Team Standing'!A1" display="Team's Championship"/>
    <hyperlink ref="P25:U25" r:id="rId2" display="Visit exceltemplate.net for more templates and updates"/>
    <hyperlink ref="D8" location="'Race Result (2)'!H2:L3" display="Malaysia"/>
    <hyperlink ref="D9" location="'Race Result (3)'!H2:L3" display="China"/>
    <hyperlink ref="D10" location="'Race Result (4)'!H2:L3" display="Turkey"/>
    <hyperlink ref="D11" location="'Race Result (5)'!H2:L3" display="Spain"/>
    <hyperlink ref="D12" location="'Race Result (6)'!H2:L3" display="Monaco"/>
    <hyperlink ref="D13" location="'Race Result (7)'!H2:L3" display="Canada"/>
    <hyperlink ref="D15" location="'Race Result (9)'!H2:L3" display="Great-Britain"/>
    <hyperlink ref="D16" location="'Race Result (10)'!H2:L3" display="Germany"/>
    <hyperlink ref="D17" location="'Race Result (11)'!H2:L3" display="Hungary"/>
    <hyperlink ref="D18" location="'Race Result (12)'!H2:L3" display="Belgium"/>
    <hyperlink ref="D19" location="'Race Result (13)'!H2:L3" display="Italy"/>
    <hyperlink ref="D20" location="'Race Result (14)'!H2:L3" display="Singapore"/>
    <hyperlink ref="D21" location="'Race Result (15)'!H2:L3" display="Japan"/>
    <hyperlink ref="D22" location="'Race Result (16)'!H2:L3" display="South Korea"/>
    <hyperlink ref="D23" location="'Race Result (17)'!H2:L3" display="India"/>
    <hyperlink ref="D24" location="'Race Result (18)'!H2:L3" display="UAE"/>
    <hyperlink ref="D14" location="'Race Result (8)'!H2:L3" display="Spain"/>
    <hyperlink ref="D7" location="'Race Result'!A1" display="Australia"/>
  </hyperlinks>
  <printOptions horizontalCentered="1"/>
  <pageMargins left="0.38" right="0.36" top="0.83" bottom="0.97" header="0.37" footer="0.57999999999999996"/>
  <pageSetup paperSize="9" scale="73" orientation="landscape" horizontalDpi="300" verticalDpi="300" r:id="rId3"/>
  <headerFooter alignWithMargins="0">
    <oddHeader>&amp;C&amp;"Arial,Bold"&amp;12RACE BY RACE POSITION</oddHeader>
    <oddFooter>Page &amp;P of &amp;N</oddFooter>
  </headerFooter>
  <drawing r:id="rId4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U26"/>
  <sheetViews>
    <sheetView showGridLines="0" zoomScale="95" zoomScaleNormal="95" workbookViewId="0">
      <selection activeCell="D17" sqref="D17"/>
    </sheetView>
  </sheetViews>
  <sheetFormatPr defaultRowHeight="12.75" x14ac:dyDescent="0.2"/>
  <cols>
    <col min="1" max="1" width="1.5703125" style="87" customWidth="1"/>
    <col min="2" max="2" width="3.5703125" style="83" customWidth="1"/>
    <col min="3" max="3" width="9.7109375" style="84" customWidth="1"/>
    <col min="4" max="4" width="15.42578125" style="85" customWidth="1"/>
    <col min="5" max="5" width="17.7109375" style="87" bestFit="1" customWidth="1"/>
    <col min="6" max="6" width="5" style="87" customWidth="1"/>
    <col min="7" max="7" width="1.42578125" style="87" customWidth="1"/>
    <col min="8" max="8" width="9.140625" style="84"/>
    <col min="9" max="9" width="17.28515625" style="87" customWidth="1"/>
    <col min="10" max="10" width="14.28515625" style="87" customWidth="1"/>
    <col min="11" max="11" width="24.140625" style="87" customWidth="1"/>
    <col min="12" max="12" width="12.85546875" style="87" customWidth="1"/>
    <col min="13" max="13" width="11.85546875" style="88" customWidth="1"/>
    <col min="14" max="14" width="3.42578125" style="89" hidden="1" customWidth="1"/>
    <col min="15" max="15" width="2.140625" style="87" bestFit="1" customWidth="1"/>
    <col min="16" max="16" width="16.140625" style="90" customWidth="1"/>
    <col min="17" max="17" width="1.85546875" style="87" customWidth="1"/>
    <col min="18" max="20" width="9.140625" style="87"/>
    <col min="21" max="21" width="5.42578125" style="87" customWidth="1"/>
    <col min="22" max="22" width="2.28515625" style="87" customWidth="1"/>
    <col min="23" max="16384" width="9.140625" style="87"/>
  </cols>
  <sheetData>
    <row r="1" spans="2:21" ht="10.5" customHeight="1" x14ac:dyDescent="0.2">
      <c r="E1" s="86"/>
      <c r="F1" s="86"/>
      <c r="G1" s="86"/>
    </row>
    <row r="2" spans="2:21" ht="20.100000000000001" customHeight="1" x14ac:dyDescent="0.2">
      <c r="B2" s="171" t="s">
        <v>43</v>
      </c>
      <c r="C2" s="171"/>
      <c r="D2" s="171"/>
      <c r="E2" s="171"/>
      <c r="F2" s="86"/>
      <c r="G2" s="86"/>
      <c r="H2" s="91" t="s">
        <v>44</v>
      </c>
      <c r="I2" s="173" t="s">
        <v>163</v>
      </c>
      <c r="J2" s="174"/>
      <c r="K2" s="174"/>
      <c r="L2" s="175"/>
      <c r="M2" s="91" t="s">
        <v>58</v>
      </c>
      <c r="P2" s="179" t="s">
        <v>119</v>
      </c>
      <c r="Q2" s="179"/>
      <c r="R2" s="179"/>
      <c r="S2" s="179"/>
      <c r="T2" s="179"/>
      <c r="U2" s="179"/>
    </row>
    <row r="3" spans="2:21" ht="20.100000000000001" customHeight="1" x14ac:dyDescent="0.2">
      <c r="B3" s="171" t="s">
        <v>186</v>
      </c>
      <c r="C3" s="171"/>
      <c r="D3" s="171"/>
      <c r="E3" s="141" t="s">
        <v>63</v>
      </c>
      <c r="F3" s="86"/>
      <c r="G3" s="86"/>
      <c r="H3" s="16">
        <v>10</v>
      </c>
      <c r="I3" s="176"/>
      <c r="J3" s="177"/>
      <c r="K3" s="177"/>
      <c r="L3" s="178"/>
      <c r="M3" s="93"/>
      <c r="P3" s="94"/>
      <c r="Q3" s="86"/>
      <c r="R3" s="86"/>
      <c r="S3" s="86"/>
      <c r="T3" s="86"/>
      <c r="U3" s="86"/>
    </row>
    <row r="4" spans="2:21" ht="20.100000000000001" customHeight="1" x14ac:dyDescent="0.2">
      <c r="B4" s="171" t="s">
        <v>66</v>
      </c>
      <c r="C4" s="171"/>
      <c r="D4" s="171"/>
      <c r="E4" s="141" t="s">
        <v>64</v>
      </c>
      <c r="F4" s="86"/>
      <c r="G4" s="86"/>
      <c r="P4" s="94"/>
      <c r="Q4" s="86"/>
      <c r="R4" s="86"/>
      <c r="S4" s="86"/>
      <c r="T4" s="86"/>
      <c r="U4" s="86"/>
    </row>
    <row r="5" spans="2:21" ht="15.95" customHeight="1" x14ac:dyDescent="0.2">
      <c r="F5" s="86"/>
      <c r="G5" s="86"/>
      <c r="H5" s="95" t="s">
        <v>0</v>
      </c>
      <c r="I5" s="96" t="s">
        <v>188</v>
      </c>
      <c r="J5" s="96" t="s">
        <v>4</v>
      </c>
      <c r="K5" s="96" t="s">
        <v>2</v>
      </c>
      <c r="L5" s="96" t="s">
        <v>109</v>
      </c>
      <c r="M5" s="97" t="s">
        <v>3</v>
      </c>
      <c r="N5" s="87"/>
      <c r="P5" s="94"/>
      <c r="Q5" s="86"/>
      <c r="R5" s="86"/>
      <c r="S5" s="86"/>
      <c r="T5" s="86"/>
      <c r="U5" s="86"/>
    </row>
    <row r="6" spans="2:21" ht="15.95" customHeight="1" thickBot="1" x14ac:dyDescent="0.25">
      <c r="B6" s="98" t="s">
        <v>28</v>
      </c>
      <c r="C6" s="99" t="s">
        <v>33</v>
      </c>
      <c r="D6" s="100" t="s">
        <v>14</v>
      </c>
      <c r="E6" s="101" t="s">
        <v>15</v>
      </c>
      <c r="F6" s="86"/>
      <c r="G6" s="86"/>
      <c r="H6" s="102">
        <v>1</v>
      </c>
      <c r="I6" s="23"/>
      <c r="J6" s="21" t="str">
        <f>IF(I6&lt;&gt;"",VLOOKUP(I6,'Team and Driver'!$H$7:$J$36,3,FALSE),"")</f>
        <v/>
      </c>
      <c r="K6" s="21" t="str">
        <f>IF(I6&lt;&gt;"",VLOOKUP(I6,'Team and Driver'!$H$7:$K$36,4,FALSE),"")</f>
        <v/>
      </c>
      <c r="L6" s="21" t="str">
        <f>IF(I6&lt;&gt;"",VLOOKUP(I6,'Team and Driver'!$H$7:$L$36,5,FALSE),"")</f>
        <v/>
      </c>
      <c r="M6" s="103">
        <v>25</v>
      </c>
      <c r="N6" s="87"/>
      <c r="P6" s="94"/>
      <c r="Q6" s="86"/>
      <c r="R6" s="86"/>
      <c r="S6" s="86"/>
      <c r="T6" s="86"/>
      <c r="U6" s="86"/>
    </row>
    <row r="7" spans="2:21" ht="15.95" customHeight="1" thickBot="1" x14ac:dyDescent="0.25">
      <c r="B7" s="104">
        <v>1</v>
      </c>
      <c r="C7" s="105">
        <v>41371</v>
      </c>
      <c r="D7" s="106" t="s">
        <v>72</v>
      </c>
      <c r="E7" s="107" t="s">
        <v>78</v>
      </c>
      <c r="F7" s="108" t="s">
        <v>45</v>
      </c>
      <c r="G7" s="86"/>
      <c r="H7" s="102">
        <v>2</v>
      </c>
      <c r="I7" s="24"/>
      <c r="J7" s="21" t="str">
        <f>IF(I7&lt;&gt;"",VLOOKUP(I7,'Team and Driver'!$H$7:$J$36,3,FALSE),"")</f>
        <v/>
      </c>
      <c r="K7" s="21" t="str">
        <f>IF(I7&lt;&gt;"",VLOOKUP(I7,'Team and Driver'!$H$7:$K$36,4,FALSE),"")</f>
        <v/>
      </c>
      <c r="L7" s="21" t="str">
        <f>IF(I7&lt;&gt;"",VLOOKUP(I7,'Team and Driver'!$H$7:$L$36,5,FALSE),"")</f>
        <v/>
      </c>
      <c r="M7" s="103">
        <v>20</v>
      </c>
      <c r="N7" s="87"/>
      <c r="P7" s="94"/>
      <c r="Q7" s="86"/>
      <c r="R7" s="86"/>
      <c r="S7" s="86"/>
      <c r="T7" s="86"/>
      <c r="U7" s="86"/>
    </row>
    <row r="8" spans="2:21" ht="15.95" customHeight="1" thickBot="1" x14ac:dyDescent="0.25">
      <c r="B8" s="109">
        <v>2</v>
      </c>
      <c r="C8" s="110">
        <v>41385</v>
      </c>
      <c r="D8" s="111" t="s">
        <v>75</v>
      </c>
      <c r="E8" s="112" t="s">
        <v>144</v>
      </c>
      <c r="F8" s="108" t="s">
        <v>45</v>
      </c>
      <c r="G8" s="86"/>
      <c r="H8" s="102">
        <v>3</v>
      </c>
      <c r="I8" s="24"/>
      <c r="J8" s="21" t="str">
        <f>IF(I8&lt;&gt;"",VLOOKUP(I8,'Team and Driver'!$H$7:$J$36,3,FALSE),"")</f>
        <v/>
      </c>
      <c r="K8" s="21" t="str">
        <f>IF(I8&lt;&gt;"",VLOOKUP(I8,'Team and Driver'!$H$7:$K$36,4,FALSE),"")</f>
        <v/>
      </c>
      <c r="L8" s="21" t="str">
        <f>IF(I8&lt;&gt;"",VLOOKUP(I8,'Team and Driver'!$H$7:$L$36,5,FALSE),"")</f>
        <v/>
      </c>
      <c r="M8" s="103">
        <v>16</v>
      </c>
      <c r="N8" s="87"/>
      <c r="P8" s="94"/>
      <c r="Q8" s="86"/>
      <c r="R8" s="86"/>
      <c r="S8" s="86"/>
      <c r="T8" s="86"/>
      <c r="U8" s="86"/>
    </row>
    <row r="9" spans="2:21" ht="15.95" customHeight="1" thickBot="1" x14ac:dyDescent="0.25">
      <c r="B9" s="104">
        <v>3</v>
      </c>
      <c r="C9" s="105">
        <v>41399</v>
      </c>
      <c r="D9" s="106" t="s">
        <v>18</v>
      </c>
      <c r="E9" s="107" t="s">
        <v>79</v>
      </c>
      <c r="F9" s="108" t="s">
        <v>45</v>
      </c>
      <c r="G9" s="86"/>
      <c r="H9" s="113">
        <v>4</v>
      </c>
      <c r="I9" s="25"/>
      <c r="J9" s="18" t="str">
        <f>IF(I9&lt;&gt;"",VLOOKUP(I9,'Team and Driver'!$H$7:$J$36,3,FALSE),"")</f>
        <v/>
      </c>
      <c r="K9" s="18" t="str">
        <f>IF(I9&lt;&gt;"",VLOOKUP(I9,'Team and Driver'!$H$7:$K$36,4,FALSE),"")</f>
        <v/>
      </c>
      <c r="L9" s="21" t="str">
        <f>IF(I9&lt;&gt;"",VLOOKUP(I9,'Team and Driver'!$H$7:$L$36,5,FALSE),"")</f>
        <v/>
      </c>
      <c r="M9" s="114">
        <v>13</v>
      </c>
      <c r="N9" s="87"/>
      <c r="P9" s="94"/>
      <c r="Q9" s="86"/>
      <c r="R9" s="86"/>
      <c r="S9" s="86"/>
      <c r="T9" s="86"/>
      <c r="U9" s="86"/>
    </row>
    <row r="10" spans="2:21" ht="15.95" customHeight="1" thickBot="1" x14ac:dyDescent="0.25">
      <c r="B10" s="109">
        <v>4</v>
      </c>
      <c r="C10" s="110">
        <v>41413</v>
      </c>
      <c r="D10" s="111" t="s">
        <v>73</v>
      </c>
      <c r="E10" s="112" t="s">
        <v>80</v>
      </c>
      <c r="F10" s="108" t="s">
        <v>45</v>
      </c>
      <c r="G10" s="86"/>
      <c r="H10" s="113">
        <v>5</v>
      </c>
      <c r="I10" s="25"/>
      <c r="J10" s="18" t="str">
        <f>IF(I10&lt;&gt;"",VLOOKUP(I10,'Team and Driver'!$H$7:$J$36,3,FALSE),"")</f>
        <v/>
      </c>
      <c r="K10" s="18" t="str">
        <f>IF(I10&lt;&gt;"",VLOOKUP(I10,'Team and Driver'!$H$7:$K$36,4,FALSE),"")</f>
        <v/>
      </c>
      <c r="L10" s="21" t="str">
        <f>IF(I10&lt;&gt;"",VLOOKUP(I10,'Team and Driver'!$H$7:$L$36,5,FALSE),"")</f>
        <v/>
      </c>
      <c r="M10" s="114">
        <v>11</v>
      </c>
      <c r="N10" s="89">
        <v>1</v>
      </c>
      <c r="P10" s="94"/>
      <c r="Q10" s="86"/>
      <c r="R10" s="86"/>
      <c r="S10" s="86"/>
      <c r="T10" s="86"/>
      <c r="U10" s="86"/>
    </row>
    <row r="11" spans="2:21" ht="15.95" customHeight="1" thickBot="1" x14ac:dyDescent="0.25">
      <c r="B11" s="104">
        <v>5</v>
      </c>
      <c r="C11" s="105">
        <v>41427</v>
      </c>
      <c r="D11" s="106" t="s">
        <v>22</v>
      </c>
      <c r="E11" s="107" t="s">
        <v>82</v>
      </c>
      <c r="F11" s="108" t="s">
        <v>45</v>
      </c>
      <c r="G11" s="86"/>
      <c r="H11" s="113">
        <v>6</v>
      </c>
      <c r="I11" s="25"/>
      <c r="J11" s="18" t="str">
        <f>IF(I11&lt;&gt;"",VLOOKUP(I11,'Team and Driver'!$H$7:$J$36,3,FALSE),"")</f>
        <v/>
      </c>
      <c r="K11" s="18" t="str">
        <f>IF(I11&lt;&gt;"",VLOOKUP(I11,'Team and Driver'!$H$7:$K$36,4,FALSE),"")</f>
        <v/>
      </c>
      <c r="L11" s="21" t="str">
        <f>IF(I11&lt;&gt;"",VLOOKUP(I11,'Team and Driver'!$H$7:$L$36,5,FALSE),"")</f>
        <v/>
      </c>
      <c r="M11" s="114">
        <v>10</v>
      </c>
      <c r="N11" s="89">
        <v>1</v>
      </c>
      <c r="P11" s="94"/>
      <c r="Q11" s="86"/>
      <c r="R11" s="86"/>
      <c r="S11" s="86"/>
      <c r="T11" s="86"/>
      <c r="U11" s="86"/>
    </row>
    <row r="12" spans="2:21" ht="15.95" customHeight="1" thickBot="1" x14ac:dyDescent="0.25">
      <c r="B12" s="109">
        <v>6</v>
      </c>
      <c r="C12" s="110">
        <v>41441</v>
      </c>
      <c r="D12" s="111" t="s">
        <v>18</v>
      </c>
      <c r="E12" s="112" t="s">
        <v>25</v>
      </c>
      <c r="F12" s="108" t="s">
        <v>45</v>
      </c>
      <c r="G12" s="86"/>
      <c r="H12" s="113">
        <v>7</v>
      </c>
      <c r="I12" s="25"/>
      <c r="J12" s="18" t="str">
        <f>IF(I12&lt;&gt;"",VLOOKUP(I12,'Team and Driver'!$H$7:$J$36,3,FALSE),"")</f>
        <v/>
      </c>
      <c r="K12" s="18" t="str">
        <f>IF(I12&lt;&gt;"",VLOOKUP(I12,'Team and Driver'!$H$7:$K$36,4,FALSE),"")</f>
        <v/>
      </c>
      <c r="L12" s="21" t="str">
        <f>IF(I12&lt;&gt;"",VLOOKUP(I12,'Team and Driver'!$H$7:$L$36,5,FALSE),"")</f>
        <v/>
      </c>
      <c r="M12" s="114">
        <v>9</v>
      </c>
      <c r="N12" s="89">
        <v>1</v>
      </c>
      <c r="P12" s="94" t="s">
        <v>48</v>
      </c>
      <c r="Q12" s="86" t="s">
        <v>47</v>
      </c>
      <c r="R12" s="115"/>
      <c r="S12" s="86"/>
      <c r="T12" s="86"/>
      <c r="U12" s="86"/>
    </row>
    <row r="13" spans="2:21" ht="15.95" customHeight="1" thickBot="1" x14ac:dyDescent="0.25">
      <c r="B13" s="104">
        <v>7</v>
      </c>
      <c r="C13" s="105">
        <v>41454</v>
      </c>
      <c r="D13" s="106" t="s">
        <v>74</v>
      </c>
      <c r="E13" s="107" t="s">
        <v>81</v>
      </c>
      <c r="F13" s="108" t="s">
        <v>45</v>
      </c>
      <c r="G13" s="86"/>
      <c r="H13" s="113">
        <v>8</v>
      </c>
      <c r="I13" s="25"/>
      <c r="J13" s="18" t="str">
        <f>IF(I13&lt;&gt;"",VLOOKUP(I13,'Team and Driver'!$H$7:$J$36,3,FALSE),"")</f>
        <v/>
      </c>
      <c r="K13" s="18" t="str">
        <f>IF(I13&lt;&gt;"",VLOOKUP(I13,'Team and Driver'!$H$7:$K$36,4,FALSE),"")</f>
        <v/>
      </c>
      <c r="L13" s="21" t="str">
        <f>IF(I13&lt;&gt;"",VLOOKUP(I13,'Team and Driver'!$H$7:$L$36,5,FALSE),"")</f>
        <v/>
      </c>
      <c r="M13" s="114">
        <v>8</v>
      </c>
      <c r="N13" s="89">
        <v>1</v>
      </c>
      <c r="P13" s="94" t="s">
        <v>56</v>
      </c>
      <c r="Q13" s="86" t="s">
        <v>47</v>
      </c>
      <c r="R13" s="116"/>
      <c r="S13" s="86"/>
      <c r="T13" s="86"/>
      <c r="U13" s="86"/>
    </row>
    <row r="14" spans="2:21" ht="15.95" customHeight="1" thickBot="1" x14ac:dyDescent="0.25">
      <c r="B14" s="109">
        <v>8</v>
      </c>
      <c r="C14" s="110">
        <v>41469</v>
      </c>
      <c r="D14" s="111" t="s">
        <v>20</v>
      </c>
      <c r="E14" s="112" t="s">
        <v>83</v>
      </c>
      <c r="F14" s="108" t="s">
        <v>45</v>
      </c>
      <c r="G14" s="86"/>
      <c r="H14" s="113">
        <v>9</v>
      </c>
      <c r="I14" s="25"/>
      <c r="J14" s="18" t="str">
        <f>IF(I14&lt;&gt;"",VLOOKUP(I14,'Team and Driver'!$H$7:$J$36,3,FALSE),"")</f>
        <v/>
      </c>
      <c r="K14" s="18" t="str">
        <f>IF(I14&lt;&gt;"",VLOOKUP(I14,'Team and Driver'!$H$7:$K$36,4,FALSE),"")</f>
        <v/>
      </c>
      <c r="L14" s="21" t="str">
        <f>IF(I14&lt;&gt;"",VLOOKUP(I14,'Team and Driver'!$H$7:$L$36,5,FALSE),"")</f>
        <v/>
      </c>
      <c r="M14" s="114">
        <v>7</v>
      </c>
      <c r="N14" s="89">
        <v>1</v>
      </c>
      <c r="P14" s="94" t="s">
        <v>46</v>
      </c>
      <c r="Q14" s="86" t="s">
        <v>47</v>
      </c>
      <c r="R14" s="119"/>
      <c r="S14" s="86"/>
      <c r="T14" s="120"/>
      <c r="U14" s="120"/>
    </row>
    <row r="15" spans="2:21" ht="15.95" customHeight="1" thickBot="1" x14ac:dyDescent="0.25">
      <c r="B15" s="104">
        <v>9</v>
      </c>
      <c r="C15" s="105">
        <v>41476</v>
      </c>
      <c r="D15" s="106" t="s">
        <v>75</v>
      </c>
      <c r="E15" s="107" t="s">
        <v>84</v>
      </c>
      <c r="F15" s="108" t="s">
        <v>45</v>
      </c>
      <c r="G15" s="86"/>
      <c r="H15" s="113">
        <v>10</v>
      </c>
      <c r="I15" s="25"/>
      <c r="J15" s="18" t="str">
        <f>IF(I15&lt;&gt;"",VLOOKUP(I15,'Team and Driver'!$H$7:$J$36,3,FALSE),"")</f>
        <v/>
      </c>
      <c r="K15" s="18" t="str">
        <f>IF(I15&lt;&gt;"",VLOOKUP(I15,'Team and Driver'!$H$7:$K$36,4,FALSE),"")</f>
        <v/>
      </c>
      <c r="L15" s="21" t="str">
        <f>IF(I15&lt;&gt;"",VLOOKUP(I15,'Team and Driver'!$H$7:$L$36,5,FALSE),"")</f>
        <v/>
      </c>
      <c r="M15" s="114">
        <v>6</v>
      </c>
      <c r="N15" s="89">
        <v>1</v>
      </c>
      <c r="P15" s="94" t="s">
        <v>52</v>
      </c>
      <c r="Q15" s="86" t="s">
        <v>47</v>
      </c>
      <c r="R15" s="116"/>
      <c r="S15" s="86"/>
      <c r="T15" s="86"/>
      <c r="U15" s="86"/>
    </row>
    <row r="16" spans="2:21" ht="15.95" customHeight="1" thickBot="1" x14ac:dyDescent="0.25">
      <c r="B16" s="109">
        <v>10</v>
      </c>
      <c r="C16" s="110">
        <v>41504</v>
      </c>
      <c r="D16" s="111" t="s">
        <v>75</v>
      </c>
      <c r="E16" s="112" t="s">
        <v>86</v>
      </c>
      <c r="F16" s="108" t="s">
        <v>45</v>
      </c>
      <c r="G16" s="86"/>
      <c r="H16" s="113">
        <v>11</v>
      </c>
      <c r="I16" s="25"/>
      <c r="J16" s="18" t="str">
        <f>IF(I16&lt;&gt;"",VLOOKUP(I16,'Team and Driver'!$H$7:$J$36,3,FALSE),"")</f>
        <v/>
      </c>
      <c r="K16" s="18" t="str">
        <f>IF(I16&lt;&gt;"",VLOOKUP(I16,'Team and Driver'!$H$7:$K$36,4,FALSE),"")</f>
        <v/>
      </c>
      <c r="L16" s="21" t="str">
        <f>IF(I16&lt;&gt;"",VLOOKUP(I16,'Team and Driver'!$H$7:$L$36,5,FALSE),"")</f>
        <v/>
      </c>
      <c r="M16" s="131">
        <v>5</v>
      </c>
      <c r="P16" s="94" t="s">
        <v>53</v>
      </c>
      <c r="Q16" s="86" t="s">
        <v>47</v>
      </c>
      <c r="R16" s="116"/>
      <c r="S16" s="86"/>
      <c r="T16" s="86"/>
      <c r="U16" s="86"/>
    </row>
    <row r="17" spans="2:21" s="118" customFormat="1" ht="15.95" customHeight="1" thickBot="1" x14ac:dyDescent="0.25">
      <c r="B17" s="104">
        <v>11</v>
      </c>
      <c r="C17" s="105">
        <v>41511</v>
      </c>
      <c r="D17" s="106" t="s">
        <v>76</v>
      </c>
      <c r="E17" s="107" t="s">
        <v>148</v>
      </c>
      <c r="F17" s="108" t="s">
        <v>45</v>
      </c>
      <c r="G17" s="86"/>
      <c r="H17" s="113">
        <v>12</v>
      </c>
      <c r="I17" s="25"/>
      <c r="J17" s="18" t="str">
        <f>IF(I17&lt;&gt;"",VLOOKUP(I17,'Team and Driver'!$H$7:$J$36,3,FALSE),"")</f>
        <v/>
      </c>
      <c r="K17" s="18" t="str">
        <f>IF(I17&lt;&gt;"",VLOOKUP(I17,'Team and Driver'!$H$7:$K$36,4,FALSE),"")</f>
        <v/>
      </c>
      <c r="L17" s="21" t="str">
        <f>IF(I17&lt;&gt;"",VLOOKUP(I17,'Team and Driver'!$H$7:$L$36,5,FALSE),"")</f>
        <v/>
      </c>
      <c r="M17" s="130">
        <v>4</v>
      </c>
      <c r="P17" s="94" t="s">
        <v>49</v>
      </c>
      <c r="Q17" s="86" t="s">
        <v>47</v>
      </c>
      <c r="R17" s="115"/>
      <c r="S17" s="86"/>
      <c r="T17" s="86"/>
      <c r="U17" s="86"/>
    </row>
    <row r="18" spans="2:21" ht="15.95" customHeight="1" thickBot="1" x14ac:dyDescent="0.25">
      <c r="B18" s="109">
        <v>12</v>
      </c>
      <c r="C18" s="110">
        <v>41518</v>
      </c>
      <c r="D18" s="111" t="s">
        <v>128</v>
      </c>
      <c r="E18" s="112" t="s">
        <v>19</v>
      </c>
      <c r="F18" s="108" t="s">
        <v>45</v>
      </c>
      <c r="G18" s="86"/>
      <c r="H18" s="113">
        <v>13</v>
      </c>
      <c r="I18" s="25"/>
      <c r="J18" s="18" t="str">
        <f>IF(I18&lt;&gt;"",VLOOKUP(I18,'Team and Driver'!$H$7:$J$36,3,FALSE),"")</f>
        <v/>
      </c>
      <c r="K18" s="18" t="str">
        <f>IF(I18&lt;&gt;"",VLOOKUP(I18,'Team and Driver'!$H$7:$K$36,4,FALSE),"")</f>
        <v/>
      </c>
      <c r="L18" s="21" t="str">
        <f>IF(I18&lt;&gt;"",VLOOKUP(I18,'Team and Driver'!$H$7:$L$36,5,FALSE),"")</f>
        <v/>
      </c>
      <c r="M18" s="131">
        <v>3</v>
      </c>
      <c r="N18" s="87"/>
      <c r="P18" s="94" t="s">
        <v>50</v>
      </c>
      <c r="Q18" s="86" t="s">
        <v>47</v>
      </c>
      <c r="R18" s="115"/>
      <c r="S18" s="86"/>
      <c r="T18" s="86"/>
      <c r="U18" s="86"/>
    </row>
    <row r="19" spans="2:21" ht="15.95" customHeight="1" thickBot="1" x14ac:dyDescent="0.25">
      <c r="B19" s="104">
        <v>13</v>
      </c>
      <c r="C19" s="105">
        <v>41532</v>
      </c>
      <c r="D19" s="106" t="s">
        <v>77</v>
      </c>
      <c r="E19" s="107" t="s">
        <v>87</v>
      </c>
      <c r="F19" s="108" t="s">
        <v>45</v>
      </c>
      <c r="G19" s="86"/>
      <c r="H19" s="113">
        <v>14</v>
      </c>
      <c r="I19" s="25"/>
      <c r="J19" s="18" t="str">
        <f>IF(I19&lt;&gt;"",VLOOKUP(I19,'Team and Driver'!$H$7:$J$36,3,FALSE),"")</f>
        <v/>
      </c>
      <c r="K19" s="18" t="str">
        <f>IF(I19&lt;&gt;"",VLOOKUP(I19,'Team and Driver'!$H$7:$K$36,4,FALSE),"")</f>
        <v/>
      </c>
      <c r="L19" s="21" t="str">
        <f>IF(I19&lt;&gt;"",VLOOKUP(I19,'Team and Driver'!$H$7:$L$36,5,FALSE),"")</f>
        <v/>
      </c>
      <c r="M19" s="131">
        <v>2</v>
      </c>
      <c r="N19" s="87"/>
      <c r="P19" s="94" t="s">
        <v>55</v>
      </c>
      <c r="Q19" s="86" t="s">
        <v>47</v>
      </c>
      <c r="R19" s="116"/>
      <c r="S19" s="86"/>
      <c r="T19" s="86"/>
      <c r="U19" s="86"/>
    </row>
    <row r="20" spans="2:21" ht="15.95" customHeight="1" thickBot="1" x14ac:dyDescent="0.25">
      <c r="B20" s="109">
        <v>14</v>
      </c>
      <c r="C20" s="110">
        <v>41546</v>
      </c>
      <c r="D20" s="111" t="s">
        <v>18</v>
      </c>
      <c r="E20" s="112" t="s">
        <v>118</v>
      </c>
      <c r="F20" s="108" t="s">
        <v>45</v>
      </c>
      <c r="G20" s="86"/>
      <c r="H20" s="113">
        <v>15</v>
      </c>
      <c r="I20" s="25"/>
      <c r="J20" s="18" t="str">
        <f>IF(I20&lt;&gt;"",VLOOKUP(I20,'Team and Driver'!$H$7:$J$36,3,FALSE),"")</f>
        <v/>
      </c>
      <c r="K20" s="18" t="str">
        <f>IF(I20&lt;&gt;"",VLOOKUP(I20,'Team and Driver'!$H$7:$K$36,4,FALSE),"")</f>
        <v/>
      </c>
      <c r="L20" s="21" t="str">
        <f>IF(I20&lt;&gt;"",VLOOKUP(I20,'Team and Driver'!$H$7:$L$36,5,FALSE),"")</f>
        <v/>
      </c>
      <c r="M20" s="130">
        <v>1</v>
      </c>
      <c r="N20" s="87"/>
      <c r="P20" s="94" t="s">
        <v>54</v>
      </c>
      <c r="Q20" s="86" t="s">
        <v>47</v>
      </c>
      <c r="R20" s="116"/>
      <c r="S20" s="86"/>
      <c r="T20" s="86"/>
      <c r="U20" s="86"/>
    </row>
    <row r="21" spans="2:21" ht="15.95" customHeight="1" x14ac:dyDescent="0.2">
      <c r="B21" s="104">
        <v>15</v>
      </c>
      <c r="C21" s="105">
        <v>41560</v>
      </c>
      <c r="D21" s="106" t="s">
        <v>16</v>
      </c>
      <c r="E21" s="107" t="s">
        <v>17</v>
      </c>
      <c r="F21" s="108" t="s">
        <v>45</v>
      </c>
      <c r="G21" s="86"/>
      <c r="N21" s="87"/>
      <c r="P21" s="94" t="s">
        <v>51</v>
      </c>
      <c r="Q21" s="86" t="s">
        <v>47</v>
      </c>
      <c r="R21" s="115"/>
      <c r="S21" s="86"/>
      <c r="T21" s="86"/>
      <c r="U21" s="86"/>
    </row>
    <row r="22" spans="2:21" ht="15.95" customHeight="1" x14ac:dyDescent="0.2">
      <c r="B22" s="109">
        <v>16</v>
      </c>
      <c r="C22" s="110">
        <v>41567</v>
      </c>
      <c r="D22" s="111" t="s">
        <v>32</v>
      </c>
      <c r="E22" s="112" t="s">
        <v>89</v>
      </c>
      <c r="F22" s="108" t="s">
        <v>45</v>
      </c>
      <c r="G22" s="86"/>
      <c r="H22" s="117" t="s">
        <v>57</v>
      </c>
      <c r="I22" s="117"/>
      <c r="J22" s="20"/>
      <c r="K22" s="20"/>
      <c r="L22" s="20"/>
      <c r="M22" s="117"/>
      <c r="N22" s="87"/>
      <c r="P22" s="90" t="s">
        <v>70</v>
      </c>
      <c r="Q22" s="87" t="s">
        <v>47</v>
      </c>
      <c r="R22" s="87" t="s">
        <v>173</v>
      </c>
    </row>
    <row r="23" spans="2:21" ht="15.95" customHeight="1" thickBot="1" x14ac:dyDescent="0.25">
      <c r="B23" s="104">
        <v>17</v>
      </c>
      <c r="C23" s="105">
        <v>41574</v>
      </c>
      <c r="D23" s="106" t="s">
        <v>23</v>
      </c>
      <c r="E23" s="107" t="s">
        <v>88</v>
      </c>
      <c r="F23" s="108" t="s">
        <v>45</v>
      </c>
      <c r="G23" s="86"/>
      <c r="H23" s="121"/>
      <c r="I23" s="26"/>
      <c r="J23" s="22" t="str">
        <f>IF(I23&lt;&gt;"",VLOOKUP(I23,'Team and Driver'!$H$7:$J$36,3,FALSE),"")</f>
        <v/>
      </c>
      <c r="K23" s="22" t="str">
        <f>IF(I23&lt;&gt;"",VLOOKUP(I23,'Team and Driver'!$H$7:$K$36,4,FALSE),"")</f>
        <v/>
      </c>
      <c r="L23" s="21" t="str">
        <f>IF(I23&lt;&gt;"",VLOOKUP(I23,'Team and Driver'!$H$7:$L$36,5,FALSE),"")</f>
        <v/>
      </c>
      <c r="M23" s="122"/>
      <c r="N23" s="87"/>
      <c r="R23" s="87" t="s">
        <v>172</v>
      </c>
    </row>
    <row r="24" spans="2:21" ht="15.95" customHeight="1" x14ac:dyDescent="0.2">
      <c r="B24" s="109">
        <v>18</v>
      </c>
      <c r="C24" s="110">
        <v>41588</v>
      </c>
      <c r="D24" s="111" t="s">
        <v>18</v>
      </c>
      <c r="E24" s="112" t="s">
        <v>21</v>
      </c>
      <c r="F24" s="108" t="s">
        <v>45</v>
      </c>
      <c r="G24" s="86"/>
      <c r="N24" s="87"/>
      <c r="R24" s="87" t="s">
        <v>71</v>
      </c>
    </row>
    <row r="25" spans="2:21" ht="15.95" customHeight="1" x14ac:dyDescent="0.2">
      <c r="B25" s="136" t="s">
        <v>183</v>
      </c>
      <c r="C25" s="135"/>
      <c r="D25" s="136"/>
      <c r="E25" s="133"/>
      <c r="F25" s="137"/>
      <c r="G25" s="137"/>
      <c r="H25" s="132"/>
      <c r="I25" s="133"/>
      <c r="J25" s="133"/>
      <c r="K25" s="133"/>
      <c r="L25" s="133"/>
      <c r="M25" s="134"/>
      <c r="N25" s="87"/>
      <c r="O25" s="114"/>
      <c r="P25" s="172" t="s">
        <v>67</v>
      </c>
      <c r="Q25" s="172"/>
      <c r="R25" s="172"/>
      <c r="S25" s="172"/>
      <c r="T25" s="172"/>
      <c r="U25" s="172"/>
    </row>
    <row r="26" spans="2:21" ht="7.5" customHeight="1" x14ac:dyDescent="0.2">
      <c r="F26" s="86"/>
      <c r="G26" s="86"/>
      <c r="N26" s="87"/>
    </row>
  </sheetData>
  <mergeCells count="6">
    <mergeCell ref="B2:E2"/>
    <mergeCell ref="B3:D3"/>
    <mergeCell ref="B4:D4"/>
    <mergeCell ref="P25:U25"/>
    <mergeCell ref="I2:L3"/>
    <mergeCell ref="P2:U2"/>
  </mergeCells>
  <conditionalFormatting sqref="H6:H20 M7:M15 J7:K15 J6:M6">
    <cfRule type="expression" dxfId="88" priority="11" stopIfTrue="1">
      <formula>$I6&lt;&gt;""</formula>
    </cfRule>
  </conditionalFormatting>
  <conditionalFormatting sqref="F7:F24">
    <cfRule type="expression" dxfId="87" priority="10">
      <formula>$B7=$H$3</formula>
    </cfRule>
  </conditionalFormatting>
  <conditionalFormatting sqref="J23:K23">
    <cfRule type="expression" dxfId="86" priority="9" stopIfTrue="1">
      <formula>$I23&lt;&gt;""</formula>
    </cfRule>
  </conditionalFormatting>
  <conditionalFormatting sqref="J16:K20">
    <cfRule type="expression" dxfId="85" priority="7" stopIfTrue="1">
      <formula>$I16&lt;&gt;""</formula>
    </cfRule>
  </conditionalFormatting>
  <conditionalFormatting sqref="L7:L20">
    <cfRule type="expression" dxfId="84" priority="6" stopIfTrue="1">
      <formula>$I7&lt;&gt;""</formula>
    </cfRule>
  </conditionalFormatting>
  <conditionalFormatting sqref="L23">
    <cfRule type="expression" dxfId="83" priority="5" stopIfTrue="1">
      <formula>$I23&lt;&gt;""</formula>
    </cfRule>
  </conditionalFormatting>
  <conditionalFormatting sqref="B7:E24">
    <cfRule type="expression" dxfId="82" priority="4">
      <formula>$B7=$H$3</formula>
    </cfRule>
  </conditionalFormatting>
  <conditionalFormatting sqref="I6:I15">
    <cfRule type="expression" dxfId="81" priority="3" stopIfTrue="1">
      <formula>$I6&lt;&gt;""</formula>
    </cfRule>
  </conditionalFormatting>
  <conditionalFormatting sqref="I16:I20">
    <cfRule type="expression" dxfId="80" priority="2" stopIfTrue="1">
      <formula>$I16&lt;&gt;""</formula>
    </cfRule>
  </conditionalFormatting>
  <conditionalFormatting sqref="I23">
    <cfRule type="expression" dxfId="79" priority="1" stopIfTrue="1">
      <formula>$I23&lt;&gt;""</formula>
    </cfRule>
  </conditionalFormatting>
  <dataValidations count="16">
    <dataValidation type="list" allowBlank="1" showInputMessage="1" showErrorMessage="1" promptTitle="Ninth Place" prompt="Select the rider_x000a_" sqref="I14">
      <formula1>Driver</formula1>
    </dataValidation>
    <dataValidation type="list" allowBlank="1" showInputMessage="1" showErrorMessage="1" promptTitle="Tenth Place" prompt="Select the rider_x000a_" sqref="I15">
      <formula1>Driver</formula1>
    </dataValidation>
    <dataValidation type="list" allowBlank="1" showInputMessage="1" showErrorMessage="1" promptTitle="Champion" prompt="Select the rider_x000a_" sqref="I6">
      <formula1>Driver</formula1>
    </dataValidation>
    <dataValidation type="list" allowBlank="1" showInputMessage="1" showErrorMessage="1" promptTitle="Runner Up" prompt="Select the rider_x000a_" sqref="I7">
      <formula1>Driver</formula1>
    </dataValidation>
    <dataValidation type="list" allowBlank="1" showInputMessage="1" showErrorMessage="1" promptTitle="Third Place" prompt="Select the rider_x000a_" sqref="I8">
      <formula1>Driver</formula1>
    </dataValidation>
    <dataValidation type="list" allowBlank="1" showInputMessage="1" showErrorMessage="1" promptTitle="Fourth Place" prompt="Select the rider_x000a_" sqref="I9">
      <formula1>Driver</formula1>
    </dataValidation>
    <dataValidation type="list" allowBlank="1" showInputMessage="1" showErrorMessage="1" promptTitle="Fifth Place" prompt="Select the rider_x000a_" sqref="I10">
      <formula1>Driver</formula1>
    </dataValidation>
    <dataValidation type="list" allowBlank="1" showInputMessage="1" showErrorMessage="1" promptTitle="Sixth Place" prompt="Select the rider_x000a_" sqref="I11">
      <formula1>Driver</formula1>
    </dataValidation>
    <dataValidation type="list" allowBlank="1" showInputMessage="1" showErrorMessage="1" promptTitle="Seventh Place" prompt="Select the rider_x000a_" sqref="I12">
      <formula1>Driver</formula1>
    </dataValidation>
    <dataValidation type="list" allowBlank="1" showInputMessage="1" showErrorMessage="1" promptTitle="Eight Place" prompt="Select the rider_x000a_" sqref="I13">
      <formula1>Driver</formula1>
    </dataValidation>
    <dataValidation type="list" allowBlank="1" showInputMessage="1" showErrorMessage="1" promptTitle="Eleventh Place" prompt="Select the rider_x000a_" sqref="I16">
      <formula1>Driver</formula1>
    </dataValidation>
    <dataValidation type="list" allowBlank="1" showInputMessage="1" showErrorMessage="1" promptTitle="Twelveth Place" prompt="Select the rider_x000a_" sqref="I17">
      <formula1>Driver</formula1>
    </dataValidation>
    <dataValidation type="list" allowBlank="1" showInputMessage="1" showErrorMessage="1" promptTitle="Thirteenth Place" prompt="Select the rider_x000a_" sqref="I18">
      <formula1>Driver</formula1>
    </dataValidation>
    <dataValidation type="list" allowBlank="1" showInputMessage="1" showErrorMessage="1" promptTitle="Forteenth Place" prompt="Select the rider_x000a_" sqref="I19">
      <formula1>Driver</formula1>
    </dataValidation>
    <dataValidation type="list" allowBlank="1" showInputMessage="1" showErrorMessage="1" promptTitle="Fifteenth Place" prompt="Select the rider_x000a_" sqref="I20">
      <formula1>Driver</formula1>
    </dataValidation>
    <dataValidation type="list" allowBlank="1" showInputMessage="1" showErrorMessage="1" promptTitle="Pole Position Rider" prompt="Select the rider_x000a_" sqref="I23">
      <formula1>Driver</formula1>
    </dataValidation>
  </dataValidations>
  <hyperlinks>
    <hyperlink ref="E3" r:id="rId1"/>
    <hyperlink ref="E4" location="'Team and Driver'!A1" display="Team Setup"/>
    <hyperlink ref="B2:E2" location="Dashboard!A1" display="Dashboard"/>
    <hyperlink ref="B3:D3" location="'Drivers Standing'!A1" display="Driver's Championship"/>
    <hyperlink ref="B4:D4" location="'Team Standing'!A1" display="Team's Championship"/>
    <hyperlink ref="P25:U25" r:id="rId2" display="Visit exceltemplate.net for more templates and updates"/>
    <hyperlink ref="D8" location="'Race Result (2)'!H2:L3" display="Malaysia"/>
    <hyperlink ref="D9" location="'Race Result (3)'!H2:L3" display="China"/>
    <hyperlink ref="D10" location="'Race Result (4)'!H2:L3" display="Turkey"/>
    <hyperlink ref="D11" location="'Race Result (5)'!H2:L3" display="Spain"/>
    <hyperlink ref="D12" location="'Race Result (6)'!H2:L3" display="Monaco"/>
    <hyperlink ref="D13" location="'Race Result (7)'!H2:L3" display="Canada"/>
    <hyperlink ref="D15" location="'Race Result (9)'!H2:L3" display="Great-Britain"/>
    <hyperlink ref="D16" location="'Race Result (10)'!H2:L3" display="Germany"/>
    <hyperlink ref="D17" location="'Race Result (11)'!H2:L3" display="Hungary"/>
    <hyperlink ref="D18" location="'Race Result (12)'!H2:L3" display="Belgium"/>
    <hyperlink ref="D19" location="'Race Result (13)'!H2:L3" display="Italy"/>
    <hyperlink ref="D20" location="'Race Result (14)'!H2:L3" display="Singapore"/>
    <hyperlink ref="D21" location="'Race Result (15)'!H2:L3" display="Japan"/>
    <hyperlink ref="D22" location="'Race Result (16)'!H2:L3" display="South Korea"/>
    <hyperlink ref="D23" location="'Race Result (17)'!H2:L3" display="India"/>
    <hyperlink ref="D24" location="'Race Result (18)'!H2:L3" display="UAE"/>
    <hyperlink ref="D14" location="'Race Result (8)'!H2:L3" display="Spain"/>
    <hyperlink ref="D7" location="'Race Result'!A1" display="Australia"/>
  </hyperlinks>
  <printOptions horizontalCentered="1"/>
  <pageMargins left="0.38" right="0.36" top="0.83" bottom="0.97" header="0.37" footer="0.57999999999999996"/>
  <pageSetup paperSize="9" scale="73" orientation="landscape" horizontalDpi="300" verticalDpi="300" r:id="rId3"/>
  <headerFooter alignWithMargins="0">
    <oddHeader>&amp;C&amp;"Arial,Bold"&amp;12RACE BY RACE POSITION</oddHeader>
    <oddFooter>Page &amp;P of &amp;N</oddFooter>
  </headerFooter>
  <drawing r:id="rId4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U26"/>
  <sheetViews>
    <sheetView showGridLines="0" zoomScale="95" zoomScaleNormal="95" workbookViewId="0">
      <selection activeCell="D18" sqref="D18"/>
    </sheetView>
  </sheetViews>
  <sheetFormatPr defaultRowHeight="12.75" x14ac:dyDescent="0.2"/>
  <cols>
    <col min="1" max="1" width="1.5703125" style="87" customWidth="1"/>
    <col min="2" max="2" width="3.5703125" style="83" customWidth="1"/>
    <col min="3" max="3" width="9.7109375" style="84" customWidth="1"/>
    <col min="4" max="4" width="15.42578125" style="85" customWidth="1"/>
    <col min="5" max="5" width="17.7109375" style="87" bestFit="1" customWidth="1"/>
    <col min="6" max="6" width="5" style="87" customWidth="1"/>
    <col min="7" max="7" width="1.42578125" style="87" customWidth="1"/>
    <col min="8" max="8" width="9.140625" style="84"/>
    <col min="9" max="9" width="17.28515625" style="87" customWidth="1"/>
    <col min="10" max="10" width="14.28515625" style="87" customWidth="1"/>
    <col min="11" max="11" width="24.140625" style="87" customWidth="1"/>
    <col min="12" max="12" width="12.85546875" style="87" customWidth="1"/>
    <col min="13" max="13" width="11.85546875" style="88" customWidth="1"/>
    <col min="14" max="14" width="3.42578125" style="89" hidden="1" customWidth="1"/>
    <col min="15" max="15" width="2.140625" style="87" bestFit="1" customWidth="1"/>
    <col min="16" max="16" width="16.140625" style="90" customWidth="1"/>
    <col min="17" max="17" width="1.85546875" style="87" customWidth="1"/>
    <col min="18" max="20" width="9.140625" style="87"/>
    <col min="21" max="21" width="5.42578125" style="87" customWidth="1"/>
    <col min="22" max="22" width="2.28515625" style="87" customWidth="1"/>
    <col min="23" max="16384" width="9.140625" style="87"/>
  </cols>
  <sheetData>
    <row r="1" spans="2:21" ht="10.5" customHeight="1" x14ac:dyDescent="0.2">
      <c r="E1" s="86"/>
      <c r="F1" s="86"/>
      <c r="G1" s="86"/>
    </row>
    <row r="2" spans="2:21" ht="20.100000000000001" customHeight="1" x14ac:dyDescent="0.2">
      <c r="B2" s="171" t="s">
        <v>43</v>
      </c>
      <c r="C2" s="171"/>
      <c r="D2" s="171"/>
      <c r="E2" s="171"/>
      <c r="F2" s="86"/>
      <c r="G2" s="86"/>
      <c r="H2" s="91" t="s">
        <v>44</v>
      </c>
      <c r="I2" s="173" t="s">
        <v>164</v>
      </c>
      <c r="J2" s="174"/>
      <c r="K2" s="174"/>
      <c r="L2" s="175"/>
      <c r="M2" s="91" t="s">
        <v>58</v>
      </c>
      <c r="P2" s="179" t="s">
        <v>119</v>
      </c>
      <c r="Q2" s="179"/>
      <c r="R2" s="179"/>
      <c r="S2" s="179"/>
      <c r="T2" s="179"/>
      <c r="U2" s="179"/>
    </row>
    <row r="3" spans="2:21" ht="20.100000000000001" customHeight="1" x14ac:dyDescent="0.2">
      <c r="B3" s="171" t="s">
        <v>186</v>
      </c>
      <c r="C3" s="171"/>
      <c r="D3" s="171"/>
      <c r="E3" s="141" t="s">
        <v>63</v>
      </c>
      <c r="F3" s="86"/>
      <c r="G3" s="86"/>
      <c r="H3" s="16">
        <v>11</v>
      </c>
      <c r="I3" s="176"/>
      <c r="J3" s="177"/>
      <c r="K3" s="177"/>
      <c r="L3" s="178"/>
      <c r="M3" s="93"/>
      <c r="P3" s="94"/>
      <c r="Q3" s="86"/>
      <c r="R3" s="86"/>
      <c r="S3" s="86"/>
      <c r="T3" s="86"/>
      <c r="U3" s="86"/>
    </row>
    <row r="4" spans="2:21" ht="20.100000000000001" customHeight="1" x14ac:dyDescent="0.2">
      <c r="B4" s="171" t="s">
        <v>66</v>
      </c>
      <c r="C4" s="171"/>
      <c r="D4" s="171"/>
      <c r="E4" s="141" t="s">
        <v>64</v>
      </c>
      <c r="F4" s="86"/>
      <c r="G4" s="86"/>
      <c r="P4" s="94"/>
      <c r="Q4" s="86"/>
      <c r="R4" s="86"/>
      <c r="S4" s="86"/>
      <c r="T4" s="86"/>
      <c r="U4" s="86"/>
    </row>
    <row r="5" spans="2:21" ht="15.95" customHeight="1" x14ac:dyDescent="0.2">
      <c r="F5" s="86"/>
      <c r="G5" s="86"/>
      <c r="H5" s="95" t="s">
        <v>0</v>
      </c>
      <c r="I5" s="96" t="s">
        <v>188</v>
      </c>
      <c r="J5" s="96" t="s">
        <v>4</v>
      </c>
      <c r="K5" s="96" t="s">
        <v>2</v>
      </c>
      <c r="L5" s="96" t="s">
        <v>109</v>
      </c>
      <c r="M5" s="97" t="s">
        <v>3</v>
      </c>
      <c r="N5" s="87"/>
      <c r="P5" s="94"/>
      <c r="Q5" s="86"/>
      <c r="R5" s="86"/>
      <c r="S5" s="86"/>
      <c r="T5" s="86"/>
      <c r="U5" s="86"/>
    </row>
    <row r="6" spans="2:21" ht="15.95" customHeight="1" thickBot="1" x14ac:dyDescent="0.25">
      <c r="B6" s="98" t="s">
        <v>28</v>
      </c>
      <c r="C6" s="99" t="s">
        <v>33</v>
      </c>
      <c r="D6" s="100" t="s">
        <v>14</v>
      </c>
      <c r="E6" s="101" t="s">
        <v>15</v>
      </c>
      <c r="F6" s="86"/>
      <c r="G6" s="86"/>
      <c r="H6" s="102">
        <v>1</v>
      </c>
      <c r="I6" s="23"/>
      <c r="J6" s="21" t="str">
        <f>IF(I6&lt;&gt;"",VLOOKUP(I6,'Team and Driver'!$H$7:$J$36,3,FALSE),"")</f>
        <v/>
      </c>
      <c r="K6" s="21" t="str">
        <f>IF(I6&lt;&gt;"",VLOOKUP(I6,'Team and Driver'!$H$7:$K$36,4,FALSE),"")</f>
        <v/>
      </c>
      <c r="L6" s="21" t="str">
        <f>IF(I6&lt;&gt;"",VLOOKUP(I6,'Team and Driver'!$H$7:$L$36,5,FALSE),"")</f>
        <v/>
      </c>
      <c r="M6" s="103">
        <v>25</v>
      </c>
      <c r="N6" s="87"/>
      <c r="P6" s="94"/>
      <c r="Q6" s="86"/>
      <c r="R6" s="86"/>
      <c r="S6" s="86"/>
      <c r="T6" s="86"/>
      <c r="U6" s="86"/>
    </row>
    <row r="7" spans="2:21" ht="15.95" customHeight="1" thickBot="1" x14ac:dyDescent="0.25">
      <c r="B7" s="104">
        <v>1</v>
      </c>
      <c r="C7" s="105">
        <v>41371</v>
      </c>
      <c r="D7" s="106" t="s">
        <v>72</v>
      </c>
      <c r="E7" s="107" t="s">
        <v>78</v>
      </c>
      <c r="F7" s="108" t="s">
        <v>45</v>
      </c>
      <c r="G7" s="86"/>
      <c r="H7" s="102">
        <v>2</v>
      </c>
      <c r="I7" s="24"/>
      <c r="J7" s="21" t="str">
        <f>IF(I7&lt;&gt;"",VLOOKUP(I7,'Team and Driver'!$H$7:$J$36,3,FALSE),"")</f>
        <v/>
      </c>
      <c r="K7" s="21" t="str">
        <f>IF(I7&lt;&gt;"",VLOOKUP(I7,'Team and Driver'!$H$7:$K$36,4,FALSE),"")</f>
        <v/>
      </c>
      <c r="L7" s="21" t="str">
        <f>IF(I7&lt;&gt;"",VLOOKUP(I7,'Team and Driver'!$H$7:$L$36,5,FALSE),"")</f>
        <v/>
      </c>
      <c r="M7" s="103">
        <v>20</v>
      </c>
      <c r="N7" s="87"/>
      <c r="P7" s="94"/>
      <c r="Q7" s="86"/>
      <c r="R7" s="86"/>
      <c r="S7" s="86"/>
      <c r="T7" s="86"/>
      <c r="U7" s="86"/>
    </row>
    <row r="8" spans="2:21" ht="15.95" customHeight="1" thickBot="1" x14ac:dyDescent="0.25">
      <c r="B8" s="109">
        <v>2</v>
      </c>
      <c r="C8" s="110">
        <v>41385</v>
      </c>
      <c r="D8" s="111" t="s">
        <v>75</v>
      </c>
      <c r="E8" s="112" t="s">
        <v>144</v>
      </c>
      <c r="F8" s="108" t="s">
        <v>45</v>
      </c>
      <c r="G8" s="86"/>
      <c r="H8" s="102">
        <v>3</v>
      </c>
      <c r="I8" s="24"/>
      <c r="J8" s="21" t="str">
        <f>IF(I8&lt;&gt;"",VLOOKUP(I8,'Team and Driver'!$H$7:$J$36,3,FALSE),"")</f>
        <v/>
      </c>
      <c r="K8" s="21" t="str">
        <f>IF(I8&lt;&gt;"",VLOOKUP(I8,'Team and Driver'!$H$7:$K$36,4,FALSE),"")</f>
        <v/>
      </c>
      <c r="L8" s="21" t="str">
        <f>IF(I8&lt;&gt;"",VLOOKUP(I8,'Team and Driver'!$H$7:$L$36,5,FALSE),"")</f>
        <v/>
      </c>
      <c r="M8" s="103">
        <v>16</v>
      </c>
      <c r="N8" s="87"/>
      <c r="P8" s="94"/>
      <c r="Q8" s="86"/>
      <c r="R8" s="86"/>
      <c r="S8" s="86"/>
      <c r="T8" s="86"/>
      <c r="U8" s="86"/>
    </row>
    <row r="9" spans="2:21" ht="15.95" customHeight="1" thickBot="1" x14ac:dyDescent="0.25">
      <c r="B9" s="104">
        <v>3</v>
      </c>
      <c r="C9" s="105">
        <v>41399</v>
      </c>
      <c r="D9" s="106" t="s">
        <v>18</v>
      </c>
      <c r="E9" s="107" t="s">
        <v>79</v>
      </c>
      <c r="F9" s="108" t="s">
        <v>45</v>
      </c>
      <c r="G9" s="86"/>
      <c r="H9" s="113">
        <v>4</v>
      </c>
      <c r="I9" s="25"/>
      <c r="J9" s="18" t="str">
        <f>IF(I9&lt;&gt;"",VLOOKUP(I9,'Team and Driver'!$H$7:$J$36,3,FALSE),"")</f>
        <v/>
      </c>
      <c r="K9" s="18" t="str">
        <f>IF(I9&lt;&gt;"",VLOOKUP(I9,'Team and Driver'!$H$7:$K$36,4,FALSE),"")</f>
        <v/>
      </c>
      <c r="L9" s="21" t="str">
        <f>IF(I9&lt;&gt;"",VLOOKUP(I9,'Team and Driver'!$H$7:$L$36,5,FALSE),"")</f>
        <v/>
      </c>
      <c r="M9" s="114">
        <v>13</v>
      </c>
      <c r="N9" s="87"/>
      <c r="P9" s="94"/>
      <c r="Q9" s="86"/>
      <c r="R9" s="86"/>
      <c r="S9" s="86"/>
      <c r="T9" s="86"/>
      <c r="U9" s="86"/>
    </row>
    <row r="10" spans="2:21" ht="15.95" customHeight="1" thickBot="1" x14ac:dyDescent="0.25">
      <c r="B10" s="109">
        <v>4</v>
      </c>
      <c r="C10" s="110">
        <v>41413</v>
      </c>
      <c r="D10" s="111" t="s">
        <v>73</v>
      </c>
      <c r="E10" s="112" t="s">
        <v>80</v>
      </c>
      <c r="F10" s="108" t="s">
        <v>45</v>
      </c>
      <c r="G10" s="86"/>
      <c r="H10" s="113">
        <v>5</v>
      </c>
      <c r="I10" s="25"/>
      <c r="J10" s="18" t="str">
        <f>IF(I10&lt;&gt;"",VLOOKUP(I10,'Team and Driver'!$H$7:$J$36,3,FALSE),"")</f>
        <v/>
      </c>
      <c r="K10" s="18" t="str">
        <f>IF(I10&lt;&gt;"",VLOOKUP(I10,'Team and Driver'!$H$7:$K$36,4,FALSE),"")</f>
        <v/>
      </c>
      <c r="L10" s="21" t="str">
        <f>IF(I10&lt;&gt;"",VLOOKUP(I10,'Team and Driver'!$H$7:$L$36,5,FALSE),"")</f>
        <v/>
      </c>
      <c r="M10" s="114">
        <v>11</v>
      </c>
      <c r="N10" s="89">
        <v>1</v>
      </c>
      <c r="P10" s="94"/>
      <c r="Q10" s="86"/>
      <c r="R10" s="86"/>
      <c r="S10" s="86"/>
      <c r="T10" s="86"/>
      <c r="U10" s="86"/>
    </row>
    <row r="11" spans="2:21" ht="15.95" customHeight="1" thickBot="1" x14ac:dyDescent="0.25">
      <c r="B11" s="104">
        <v>5</v>
      </c>
      <c r="C11" s="105">
        <v>41427</v>
      </c>
      <c r="D11" s="106" t="s">
        <v>22</v>
      </c>
      <c r="E11" s="107" t="s">
        <v>82</v>
      </c>
      <c r="F11" s="108" t="s">
        <v>45</v>
      </c>
      <c r="G11" s="86"/>
      <c r="H11" s="113">
        <v>6</v>
      </c>
      <c r="I11" s="25"/>
      <c r="J11" s="18" t="str">
        <f>IF(I11&lt;&gt;"",VLOOKUP(I11,'Team and Driver'!$H$7:$J$36,3,FALSE),"")</f>
        <v/>
      </c>
      <c r="K11" s="18" t="str">
        <f>IF(I11&lt;&gt;"",VLOOKUP(I11,'Team and Driver'!$H$7:$K$36,4,FALSE),"")</f>
        <v/>
      </c>
      <c r="L11" s="21" t="str">
        <f>IF(I11&lt;&gt;"",VLOOKUP(I11,'Team and Driver'!$H$7:$L$36,5,FALSE),"")</f>
        <v/>
      </c>
      <c r="M11" s="114">
        <v>10</v>
      </c>
      <c r="N11" s="89">
        <v>1</v>
      </c>
      <c r="P11" s="94"/>
      <c r="Q11" s="86"/>
      <c r="R11" s="86"/>
      <c r="S11" s="86"/>
      <c r="T11" s="86"/>
      <c r="U11" s="86"/>
    </row>
    <row r="12" spans="2:21" ht="15.95" customHeight="1" thickBot="1" x14ac:dyDescent="0.25">
      <c r="B12" s="109">
        <v>6</v>
      </c>
      <c r="C12" s="110">
        <v>41441</v>
      </c>
      <c r="D12" s="111" t="s">
        <v>18</v>
      </c>
      <c r="E12" s="112" t="s">
        <v>25</v>
      </c>
      <c r="F12" s="108" t="s">
        <v>45</v>
      </c>
      <c r="G12" s="86"/>
      <c r="H12" s="113">
        <v>7</v>
      </c>
      <c r="I12" s="25"/>
      <c r="J12" s="18" t="str">
        <f>IF(I12&lt;&gt;"",VLOOKUP(I12,'Team and Driver'!$H$7:$J$36,3,FALSE),"")</f>
        <v/>
      </c>
      <c r="K12" s="18" t="str">
        <f>IF(I12&lt;&gt;"",VLOOKUP(I12,'Team and Driver'!$H$7:$K$36,4,FALSE),"")</f>
        <v/>
      </c>
      <c r="L12" s="21" t="str">
        <f>IF(I12&lt;&gt;"",VLOOKUP(I12,'Team and Driver'!$H$7:$L$36,5,FALSE),"")</f>
        <v/>
      </c>
      <c r="M12" s="114">
        <v>9</v>
      </c>
      <c r="N12" s="89">
        <v>1</v>
      </c>
      <c r="P12" s="94" t="s">
        <v>48</v>
      </c>
      <c r="Q12" s="86" t="s">
        <v>47</v>
      </c>
      <c r="R12" s="115"/>
      <c r="S12" s="86"/>
      <c r="T12" s="86"/>
      <c r="U12" s="86"/>
    </row>
    <row r="13" spans="2:21" ht="15.95" customHeight="1" thickBot="1" x14ac:dyDescent="0.25">
      <c r="B13" s="104">
        <v>7</v>
      </c>
      <c r="C13" s="105">
        <v>41454</v>
      </c>
      <c r="D13" s="106" t="s">
        <v>74</v>
      </c>
      <c r="E13" s="107" t="s">
        <v>81</v>
      </c>
      <c r="F13" s="108" t="s">
        <v>45</v>
      </c>
      <c r="G13" s="86"/>
      <c r="H13" s="113">
        <v>8</v>
      </c>
      <c r="I13" s="25"/>
      <c r="J13" s="18" t="str">
        <f>IF(I13&lt;&gt;"",VLOOKUP(I13,'Team and Driver'!$H$7:$J$36,3,FALSE),"")</f>
        <v/>
      </c>
      <c r="K13" s="18" t="str">
        <f>IF(I13&lt;&gt;"",VLOOKUP(I13,'Team and Driver'!$H$7:$K$36,4,FALSE),"")</f>
        <v/>
      </c>
      <c r="L13" s="21" t="str">
        <f>IF(I13&lt;&gt;"",VLOOKUP(I13,'Team and Driver'!$H$7:$L$36,5,FALSE),"")</f>
        <v/>
      </c>
      <c r="M13" s="114">
        <v>8</v>
      </c>
      <c r="N13" s="89">
        <v>1</v>
      </c>
      <c r="P13" s="94" t="s">
        <v>56</v>
      </c>
      <c r="Q13" s="86" t="s">
        <v>47</v>
      </c>
      <c r="R13" s="116"/>
      <c r="S13" s="86"/>
      <c r="T13" s="86"/>
      <c r="U13" s="86"/>
    </row>
    <row r="14" spans="2:21" ht="15.95" customHeight="1" thickBot="1" x14ac:dyDescent="0.25">
      <c r="B14" s="109">
        <v>8</v>
      </c>
      <c r="C14" s="110">
        <v>41469</v>
      </c>
      <c r="D14" s="111" t="s">
        <v>20</v>
      </c>
      <c r="E14" s="112" t="s">
        <v>83</v>
      </c>
      <c r="F14" s="108" t="s">
        <v>45</v>
      </c>
      <c r="G14" s="86"/>
      <c r="H14" s="113">
        <v>9</v>
      </c>
      <c r="I14" s="25"/>
      <c r="J14" s="18" t="str">
        <f>IF(I14&lt;&gt;"",VLOOKUP(I14,'Team and Driver'!$H$7:$J$36,3,FALSE),"")</f>
        <v/>
      </c>
      <c r="K14" s="18" t="str">
        <f>IF(I14&lt;&gt;"",VLOOKUP(I14,'Team and Driver'!$H$7:$K$36,4,FALSE),"")</f>
        <v/>
      </c>
      <c r="L14" s="21" t="str">
        <f>IF(I14&lt;&gt;"",VLOOKUP(I14,'Team and Driver'!$H$7:$L$36,5,FALSE),"")</f>
        <v/>
      </c>
      <c r="M14" s="114">
        <v>7</v>
      </c>
      <c r="N14" s="89">
        <v>1</v>
      </c>
      <c r="P14" s="94" t="s">
        <v>46</v>
      </c>
      <c r="Q14" s="86" t="s">
        <v>47</v>
      </c>
      <c r="R14" s="119"/>
      <c r="S14" s="86"/>
      <c r="T14" s="120"/>
      <c r="U14" s="120"/>
    </row>
    <row r="15" spans="2:21" ht="15.95" customHeight="1" thickBot="1" x14ac:dyDescent="0.25">
      <c r="B15" s="104">
        <v>9</v>
      </c>
      <c r="C15" s="105">
        <v>41476</v>
      </c>
      <c r="D15" s="106" t="s">
        <v>75</v>
      </c>
      <c r="E15" s="107" t="s">
        <v>84</v>
      </c>
      <c r="F15" s="108" t="s">
        <v>45</v>
      </c>
      <c r="G15" s="86"/>
      <c r="H15" s="113">
        <v>10</v>
      </c>
      <c r="I15" s="25"/>
      <c r="J15" s="18" t="str">
        <f>IF(I15&lt;&gt;"",VLOOKUP(I15,'Team and Driver'!$H$7:$J$36,3,FALSE),"")</f>
        <v/>
      </c>
      <c r="K15" s="18" t="str">
        <f>IF(I15&lt;&gt;"",VLOOKUP(I15,'Team and Driver'!$H$7:$K$36,4,FALSE),"")</f>
        <v/>
      </c>
      <c r="L15" s="21" t="str">
        <f>IF(I15&lt;&gt;"",VLOOKUP(I15,'Team and Driver'!$H$7:$L$36,5,FALSE),"")</f>
        <v/>
      </c>
      <c r="M15" s="114">
        <v>6</v>
      </c>
      <c r="N15" s="89">
        <v>1</v>
      </c>
      <c r="P15" s="94" t="s">
        <v>52</v>
      </c>
      <c r="Q15" s="86" t="s">
        <v>47</v>
      </c>
      <c r="R15" s="116"/>
      <c r="S15" s="86"/>
      <c r="T15" s="86"/>
      <c r="U15" s="86"/>
    </row>
    <row r="16" spans="2:21" ht="15.95" customHeight="1" thickBot="1" x14ac:dyDescent="0.25">
      <c r="B16" s="109">
        <v>10</v>
      </c>
      <c r="C16" s="110">
        <v>41504</v>
      </c>
      <c r="D16" s="111" t="s">
        <v>75</v>
      </c>
      <c r="E16" s="112" t="s">
        <v>86</v>
      </c>
      <c r="F16" s="108" t="s">
        <v>45</v>
      </c>
      <c r="G16" s="86"/>
      <c r="H16" s="113">
        <v>11</v>
      </c>
      <c r="I16" s="25"/>
      <c r="J16" s="18" t="str">
        <f>IF(I16&lt;&gt;"",VLOOKUP(I16,'Team and Driver'!$H$7:$J$36,3,FALSE),"")</f>
        <v/>
      </c>
      <c r="K16" s="18" t="str">
        <f>IF(I16&lt;&gt;"",VLOOKUP(I16,'Team and Driver'!$H$7:$K$36,4,FALSE),"")</f>
        <v/>
      </c>
      <c r="L16" s="21" t="str">
        <f>IF(I16&lt;&gt;"",VLOOKUP(I16,'Team and Driver'!$H$7:$L$36,5,FALSE),"")</f>
        <v/>
      </c>
      <c r="M16" s="131">
        <v>5</v>
      </c>
      <c r="P16" s="94" t="s">
        <v>53</v>
      </c>
      <c r="Q16" s="86" t="s">
        <v>47</v>
      </c>
      <c r="R16" s="116"/>
      <c r="S16" s="86"/>
      <c r="T16" s="86"/>
      <c r="U16" s="86"/>
    </row>
    <row r="17" spans="2:21" s="118" customFormat="1" ht="15.95" customHeight="1" thickBot="1" x14ac:dyDescent="0.25">
      <c r="B17" s="104">
        <v>11</v>
      </c>
      <c r="C17" s="105">
        <v>41511</v>
      </c>
      <c r="D17" s="106" t="s">
        <v>76</v>
      </c>
      <c r="E17" s="107" t="s">
        <v>148</v>
      </c>
      <c r="F17" s="108" t="s">
        <v>45</v>
      </c>
      <c r="G17" s="86"/>
      <c r="H17" s="113">
        <v>12</v>
      </c>
      <c r="I17" s="25"/>
      <c r="J17" s="18" t="str">
        <f>IF(I17&lt;&gt;"",VLOOKUP(I17,'Team and Driver'!$H$7:$J$36,3,FALSE),"")</f>
        <v/>
      </c>
      <c r="K17" s="18" t="str">
        <f>IF(I17&lt;&gt;"",VLOOKUP(I17,'Team and Driver'!$H$7:$K$36,4,FALSE),"")</f>
        <v/>
      </c>
      <c r="L17" s="21" t="str">
        <f>IF(I17&lt;&gt;"",VLOOKUP(I17,'Team and Driver'!$H$7:$L$36,5,FALSE),"")</f>
        <v/>
      </c>
      <c r="M17" s="130">
        <v>4</v>
      </c>
      <c r="P17" s="94" t="s">
        <v>49</v>
      </c>
      <c r="Q17" s="86" t="s">
        <v>47</v>
      </c>
      <c r="R17" s="115"/>
      <c r="S17" s="86"/>
      <c r="T17" s="86"/>
      <c r="U17" s="86"/>
    </row>
    <row r="18" spans="2:21" ht="15.95" customHeight="1" thickBot="1" x14ac:dyDescent="0.25">
      <c r="B18" s="109">
        <v>12</v>
      </c>
      <c r="C18" s="110">
        <v>41518</v>
      </c>
      <c r="D18" s="111" t="s">
        <v>128</v>
      </c>
      <c r="E18" s="112" t="s">
        <v>19</v>
      </c>
      <c r="F18" s="108" t="s">
        <v>45</v>
      </c>
      <c r="G18" s="86"/>
      <c r="H18" s="113">
        <v>13</v>
      </c>
      <c r="I18" s="25"/>
      <c r="J18" s="18" t="str">
        <f>IF(I18&lt;&gt;"",VLOOKUP(I18,'Team and Driver'!$H$7:$J$36,3,FALSE),"")</f>
        <v/>
      </c>
      <c r="K18" s="18" t="str">
        <f>IF(I18&lt;&gt;"",VLOOKUP(I18,'Team and Driver'!$H$7:$K$36,4,FALSE),"")</f>
        <v/>
      </c>
      <c r="L18" s="21" t="str">
        <f>IF(I18&lt;&gt;"",VLOOKUP(I18,'Team and Driver'!$H$7:$L$36,5,FALSE),"")</f>
        <v/>
      </c>
      <c r="M18" s="131">
        <v>3</v>
      </c>
      <c r="N18" s="87"/>
      <c r="P18" s="94" t="s">
        <v>50</v>
      </c>
      <c r="Q18" s="86" t="s">
        <v>47</v>
      </c>
      <c r="R18" s="115"/>
      <c r="S18" s="86"/>
      <c r="T18" s="86"/>
      <c r="U18" s="86"/>
    </row>
    <row r="19" spans="2:21" ht="15.95" customHeight="1" thickBot="1" x14ac:dyDescent="0.25">
      <c r="B19" s="104">
        <v>13</v>
      </c>
      <c r="C19" s="105">
        <v>41532</v>
      </c>
      <c r="D19" s="106" t="s">
        <v>77</v>
      </c>
      <c r="E19" s="107" t="s">
        <v>87</v>
      </c>
      <c r="F19" s="108" t="s">
        <v>45</v>
      </c>
      <c r="G19" s="86"/>
      <c r="H19" s="113">
        <v>14</v>
      </c>
      <c r="I19" s="25"/>
      <c r="J19" s="18" t="str">
        <f>IF(I19&lt;&gt;"",VLOOKUP(I19,'Team and Driver'!$H$7:$J$36,3,FALSE),"")</f>
        <v/>
      </c>
      <c r="K19" s="18" t="str">
        <f>IF(I19&lt;&gt;"",VLOOKUP(I19,'Team and Driver'!$H$7:$K$36,4,FALSE),"")</f>
        <v/>
      </c>
      <c r="L19" s="21" t="str">
        <f>IF(I19&lt;&gt;"",VLOOKUP(I19,'Team and Driver'!$H$7:$L$36,5,FALSE),"")</f>
        <v/>
      </c>
      <c r="M19" s="131">
        <v>2</v>
      </c>
      <c r="N19" s="87"/>
      <c r="P19" s="94" t="s">
        <v>55</v>
      </c>
      <c r="Q19" s="86" t="s">
        <v>47</v>
      </c>
      <c r="R19" s="116"/>
      <c r="S19" s="86"/>
      <c r="T19" s="86"/>
      <c r="U19" s="86"/>
    </row>
    <row r="20" spans="2:21" ht="15.95" customHeight="1" thickBot="1" x14ac:dyDescent="0.25">
      <c r="B20" s="109">
        <v>14</v>
      </c>
      <c r="C20" s="110">
        <v>41546</v>
      </c>
      <c r="D20" s="111" t="s">
        <v>18</v>
      </c>
      <c r="E20" s="112" t="s">
        <v>118</v>
      </c>
      <c r="F20" s="108" t="s">
        <v>45</v>
      </c>
      <c r="G20" s="86"/>
      <c r="H20" s="113">
        <v>15</v>
      </c>
      <c r="I20" s="25"/>
      <c r="J20" s="18" t="str">
        <f>IF(I20&lt;&gt;"",VLOOKUP(I20,'Team and Driver'!$H$7:$J$36,3,FALSE),"")</f>
        <v/>
      </c>
      <c r="K20" s="18" t="str">
        <f>IF(I20&lt;&gt;"",VLOOKUP(I20,'Team and Driver'!$H$7:$K$36,4,FALSE),"")</f>
        <v/>
      </c>
      <c r="L20" s="21" t="str">
        <f>IF(I20&lt;&gt;"",VLOOKUP(I20,'Team and Driver'!$H$7:$L$36,5,FALSE),"")</f>
        <v/>
      </c>
      <c r="M20" s="130">
        <v>1</v>
      </c>
      <c r="N20" s="87"/>
      <c r="P20" s="94" t="s">
        <v>54</v>
      </c>
      <c r="Q20" s="86" t="s">
        <v>47</v>
      </c>
      <c r="R20" s="116"/>
      <c r="S20" s="86"/>
      <c r="T20" s="86"/>
      <c r="U20" s="86"/>
    </row>
    <row r="21" spans="2:21" ht="15.95" customHeight="1" x14ac:dyDescent="0.2">
      <c r="B21" s="104">
        <v>15</v>
      </c>
      <c r="C21" s="105">
        <v>41560</v>
      </c>
      <c r="D21" s="106" t="s">
        <v>16</v>
      </c>
      <c r="E21" s="107" t="s">
        <v>17</v>
      </c>
      <c r="F21" s="108" t="s">
        <v>45</v>
      </c>
      <c r="G21" s="86"/>
      <c r="N21" s="87"/>
      <c r="P21" s="94" t="s">
        <v>51</v>
      </c>
      <c r="Q21" s="86" t="s">
        <v>47</v>
      </c>
      <c r="R21" s="115"/>
      <c r="S21" s="86"/>
      <c r="T21" s="86"/>
      <c r="U21" s="86"/>
    </row>
    <row r="22" spans="2:21" ht="15.95" customHeight="1" x14ac:dyDescent="0.2">
      <c r="B22" s="109">
        <v>16</v>
      </c>
      <c r="C22" s="110">
        <v>41567</v>
      </c>
      <c r="D22" s="111" t="s">
        <v>32</v>
      </c>
      <c r="E22" s="112" t="s">
        <v>89</v>
      </c>
      <c r="F22" s="108" t="s">
        <v>45</v>
      </c>
      <c r="G22" s="86"/>
      <c r="H22" s="117" t="s">
        <v>57</v>
      </c>
      <c r="I22" s="117"/>
      <c r="J22" s="20"/>
      <c r="K22" s="20"/>
      <c r="L22" s="20"/>
      <c r="M22" s="117"/>
      <c r="N22" s="87"/>
      <c r="P22" s="90" t="s">
        <v>70</v>
      </c>
      <c r="Q22" s="87" t="s">
        <v>47</v>
      </c>
      <c r="R22" s="87" t="s">
        <v>173</v>
      </c>
    </row>
    <row r="23" spans="2:21" ht="15.95" customHeight="1" thickBot="1" x14ac:dyDescent="0.25">
      <c r="B23" s="104">
        <v>17</v>
      </c>
      <c r="C23" s="105">
        <v>41574</v>
      </c>
      <c r="D23" s="106" t="s">
        <v>23</v>
      </c>
      <c r="E23" s="107" t="s">
        <v>88</v>
      </c>
      <c r="F23" s="108" t="s">
        <v>45</v>
      </c>
      <c r="G23" s="86"/>
      <c r="H23" s="121"/>
      <c r="I23" s="26"/>
      <c r="J23" s="22" t="str">
        <f>IF(I23&lt;&gt;"",VLOOKUP(I23,'Team and Driver'!$H$7:$J$36,3,FALSE),"")</f>
        <v/>
      </c>
      <c r="K23" s="22" t="str">
        <f>IF(I23&lt;&gt;"",VLOOKUP(I23,'Team and Driver'!$H$7:$K$36,4,FALSE),"")</f>
        <v/>
      </c>
      <c r="L23" s="21" t="str">
        <f>IF(I23&lt;&gt;"",VLOOKUP(I23,'Team and Driver'!$H$7:$L$36,5,FALSE),"")</f>
        <v/>
      </c>
      <c r="M23" s="122"/>
      <c r="N23" s="87"/>
      <c r="R23" s="87" t="s">
        <v>172</v>
      </c>
    </row>
    <row r="24" spans="2:21" ht="15.95" customHeight="1" x14ac:dyDescent="0.2">
      <c r="B24" s="109">
        <v>18</v>
      </c>
      <c r="C24" s="110">
        <v>41588</v>
      </c>
      <c r="D24" s="111" t="s">
        <v>18</v>
      </c>
      <c r="E24" s="112" t="s">
        <v>21</v>
      </c>
      <c r="F24" s="108" t="s">
        <v>45</v>
      </c>
      <c r="G24" s="86"/>
      <c r="N24" s="87"/>
      <c r="R24" s="87" t="s">
        <v>71</v>
      </c>
    </row>
    <row r="25" spans="2:21" ht="15.95" customHeight="1" x14ac:dyDescent="0.2">
      <c r="B25" s="136" t="s">
        <v>183</v>
      </c>
      <c r="C25" s="135"/>
      <c r="D25" s="136"/>
      <c r="E25" s="133"/>
      <c r="F25" s="137"/>
      <c r="G25" s="137"/>
      <c r="H25" s="132"/>
      <c r="I25" s="133"/>
      <c r="J25" s="133"/>
      <c r="K25" s="133"/>
      <c r="L25" s="133"/>
      <c r="M25" s="134"/>
      <c r="N25" s="87"/>
      <c r="O25" s="114"/>
      <c r="P25" s="172" t="s">
        <v>67</v>
      </c>
      <c r="Q25" s="172"/>
      <c r="R25" s="172"/>
      <c r="S25" s="172"/>
      <c r="T25" s="172"/>
      <c r="U25" s="172"/>
    </row>
    <row r="26" spans="2:21" ht="7.5" customHeight="1" x14ac:dyDescent="0.2">
      <c r="F26" s="86"/>
      <c r="G26" s="86"/>
      <c r="N26" s="87"/>
    </row>
  </sheetData>
  <mergeCells count="6">
    <mergeCell ref="B2:E2"/>
    <mergeCell ref="B3:D3"/>
    <mergeCell ref="B4:D4"/>
    <mergeCell ref="P25:U25"/>
    <mergeCell ref="I2:L3"/>
    <mergeCell ref="P2:U2"/>
  </mergeCells>
  <conditionalFormatting sqref="H6:H20 M7:M15 J7:K15 J6:M6">
    <cfRule type="expression" dxfId="78" priority="11" stopIfTrue="1">
      <formula>$I6&lt;&gt;""</formula>
    </cfRule>
  </conditionalFormatting>
  <conditionalFormatting sqref="F7:F24">
    <cfRule type="expression" dxfId="77" priority="10">
      <formula>$B7=$H$3</formula>
    </cfRule>
  </conditionalFormatting>
  <conditionalFormatting sqref="J23:K23">
    <cfRule type="expression" dxfId="76" priority="9" stopIfTrue="1">
      <formula>$I23&lt;&gt;""</formula>
    </cfRule>
  </conditionalFormatting>
  <conditionalFormatting sqref="J16:K20">
    <cfRule type="expression" dxfId="75" priority="7" stopIfTrue="1">
      <formula>$I16&lt;&gt;""</formula>
    </cfRule>
  </conditionalFormatting>
  <conditionalFormatting sqref="L7:L20">
    <cfRule type="expression" dxfId="74" priority="6" stopIfTrue="1">
      <formula>$I7&lt;&gt;""</formula>
    </cfRule>
  </conditionalFormatting>
  <conditionalFormatting sqref="L23">
    <cfRule type="expression" dxfId="73" priority="5" stopIfTrue="1">
      <formula>$I23&lt;&gt;""</formula>
    </cfRule>
  </conditionalFormatting>
  <conditionalFormatting sqref="B7:E24">
    <cfRule type="expression" dxfId="72" priority="4">
      <formula>$B7=$H$3</formula>
    </cfRule>
  </conditionalFormatting>
  <conditionalFormatting sqref="I6:I15">
    <cfRule type="expression" dxfId="71" priority="3" stopIfTrue="1">
      <formula>$I6&lt;&gt;""</formula>
    </cfRule>
  </conditionalFormatting>
  <conditionalFormatting sqref="I16:I20">
    <cfRule type="expression" dxfId="70" priority="2" stopIfTrue="1">
      <formula>$I16&lt;&gt;""</formula>
    </cfRule>
  </conditionalFormatting>
  <conditionalFormatting sqref="I23">
    <cfRule type="expression" dxfId="69" priority="1" stopIfTrue="1">
      <formula>$I23&lt;&gt;""</formula>
    </cfRule>
  </conditionalFormatting>
  <dataValidations count="16">
    <dataValidation type="list" allowBlank="1" showInputMessage="1" showErrorMessage="1" promptTitle="Ninth Place" prompt="Select the rider_x000a_" sqref="I14">
      <formula1>Driver</formula1>
    </dataValidation>
    <dataValidation type="list" allowBlank="1" showInputMessage="1" showErrorMessage="1" promptTitle="Tenth Place" prompt="Select the rider_x000a_" sqref="I15">
      <formula1>Driver</formula1>
    </dataValidation>
    <dataValidation type="list" allowBlank="1" showInputMessage="1" showErrorMessage="1" promptTitle="Champion" prompt="Select the rider_x000a_" sqref="I6">
      <formula1>Driver</formula1>
    </dataValidation>
    <dataValidation type="list" allowBlank="1" showInputMessage="1" showErrorMessage="1" promptTitle="Runner Up" prompt="Select the rider_x000a_" sqref="I7">
      <formula1>Driver</formula1>
    </dataValidation>
    <dataValidation type="list" allowBlank="1" showInputMessage="1" showErrorMessage="1" promptTitle="Third Place" prompt="Select the rider_x000a_" sqref="I8">
      <formula1>Driver</formula1>
    </dataValidation>
    <dataValidation type="list" allowBlank="1" showInputMessage="1" showErrorMessage="1" promptTitle="Fourth Place" prompt="Select the rider_x000a_" sqref="I9">
      <formula1>Driver</formula1>
    </dataValidation>
    <dataValidation type="list" allowBlank="1" showInputMessage="1" showErrorMessage="1" promptTitle="Fifth Place" prompt="Select the rider_x000a_" sqref="I10">
      <formula1>Driver</formula1>
    </dataValidation>
    <dataValidation type="list" allowBlank="1" showInputMessage="1" showErrorMessage="1" promptTitle="Sixth Place" prompt="Select the rider_x000a_" sqref="I11">
      <formula1>Driver</formula1>
    </dataValidation>
    <dataValidation type="list" allowBlank="1" showInputMessage="1" showErrorMessage="1" promptTitle="Seventh Place" prompt="Select the rider_x000a_" sqref="I12">
      <formula1>Driver</formula1>
    </dataValidation>
    <dataValidation type="list" allowBlank="1" showInputMessage="1" showErrorMessage="1" promptTitle="Eight Place" prompt="Select the rider_x000a_" sqref="I13">
      <formula1>Driver</formula1>
    </dataValidation>
    <dataValidation type="list" allowBlank="1" showInputMessage="1" showErrorMessage="1" promptTitle="Eleventh Place" prompt="Select the rider_x000a_" sqref="I16">
      <formula1>Driver</formula1>
    </dataValidation>
    <dataValidation type="list" allowBlank="1" showInputMessage="1" showErrorMessage="1" promptTitle="Twelveth Place" prompt="Select the rider_x000a_" sqref="I17">
      <formula1>Driver</formula1>
    </dataValidation>
    <dataValidation type="list" allowBlank="1" showInputMessage="1" showErrorMessage="1" promptTitle="Thirteenth Place" prompt="Select the rider_x000a_" sqref="I18">
      <formula1>Driver</formula1>
    </dataValidation>
    <dataValidation type="list" allowBlank="1" showInputMessage="1" showErrorMessage="1" promptTitle="Forteenth Place" prompt="Select the rider_x000a_" sqref="I19">
      <formula1>Driver</formula1>
    </dataValidation>
    <dataValidation type="list" allowBlank="1" showInputMessage="1" showErrorMessage="1" promptTitle="Fifteenth Place" prompt="Select the rider_x000a_" sqref="I20">
      <formula1>Driver</formula1>
    </dataValidation>
    <dataValidation type="list" allowBlank="1" showInputMessage="1" showErrorMessage="1" promptTitle="Pole Position Rider" prompt="Select the rider_x000a_" sqref="I23">
      <formula1>Driver</formula1>
    </dataValidation>
  </dataValidations>
  <hyperlinks>
    <hyperlink ref="E3" r:id="rId1"/>
    <hyperlink ref="E4" location="'Team and Driver'!A1" display="Team Setup"/>
    <hyperlink ref="B2:E2" location="Dashboard!A1" display="Dashboard"/>
    <hyperlink ref="B3:D3" location="'Drivers Standing'!A1" display="Driver's Championship"/>
    <hyperlink ref="B4:D4" location="'Team Standing'!A1" display="Team's Championship"/>
    <hyperlink ref="P25:U25" r:id="rId2" display="Visit exceltemplate.net for more templates and updates"/>
    <hyperlink ref="D8" location="'Race Result (2)'!H2:L3" display="Malaysia"/>
    <hyperlink ref="D9" location="'Race Result (3)'!H2:L3" display="China"/>
    <hyperlink ref="D10" location="'Race Result (4)'!H2:L3" display="Turkey"/>
    <hyperlink ref="D11" location="'Race Result (5)'!H2:L3" display="Spain"/>
    <hyperlink ref="D12" location="'Race Result (6)'!H2:L3" display="Monaco"/>
    <hyperlink ref="D13" location="'Race Result (7)'!H2:L3" display="Canada"/>
    <hyperlink ref="D15" location="'Race Result (9)'!H2:L3" display="Great-Britain"/>
    <hyperlink ref="D16" location="'Race Result (10)'!H2:L3" display="Germany"/>
    <hyperlink ref="D17" location="'Race Result (11)'!H2:L3" display="Hungary"/>
    <hyperlink ref="D18" location="'Race Result (12)'!H2:L3" display="Belgium"/>
    <hyperlink ref="D19" location="'Race Result (13)'!H2:L3" display="Italy"/>
    <hyperlink ref="D20" location="'Race Result (14)'!H2:L3" display="Singapore"/>
    <hyperlink ref="D21" location="'Race Result (15)'!H2:L3" display="Japan"/>
    <hyperlink ref="D22" location="'Race Result (16)'!H2:L3" display="South Korea"/>
    <hyperlink ref="D23" location="'Race Result (17)'!H2:L3" display="India"/>
    <hyperlink ref="D24" location="'Race Result (18)'!H2:L3" display="UAE"/>
    <hyperlink ref="D14" location="'Race Result (8)'!H2:L3" display="Spain"/>
    <hyperlink ref="D7" location="'Race Result'!A1" display="Australia"/>
  </hyperlinks>
  <printOptions horizontalCentered="1"/>
  <pageMargins left="0.38" right="0.36" top="0.83" bottom="0.97" header="0.37" footer="0.57999999999999996"/>
  <pageSetup paperSize="9" scale="73" orientation="landscape" horizontalDpi="300" verticalDpi="300" r:id="rId3"/>
  <headerFooter alignWithMargins="0">
    <oddHeader>&amp;C&amp;"Arial,Bold"&amp;12RACE BY RACE POSITION</oddHeader>
    <oddFooter>Page &amp;P of &amp;N</oddFooter>
  </headerFooter>
  <drawing r:id="rId4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U26"/>
  <sheetViews>
    <sheetView showGridLines="0" zoomScale="95" zoomScaleNormal="95" workbookViewId="0">
      <selection activeCell="D19" sqref="D19"/>
    </sheetView>
  </sheetViews>
  <sheetFormatPr defaultRowHeight="12.75" x14ac:dyDescent="0.2"/>
  <cols>
    <col min="1" max="1" width="1.5703125" style="87" customWidth="1"/>
    <col min="2" max="2" width="3.5703125" style="83" customWidth="1"/>
    <col min="3" max="3" width="9.7109375" style="84" customWidth="1"/>
    <col min="4" max="4" width="15.42578125" style="85" customWidth="1"/>
    <col min="5" max="5" width="17.7109375" style="87" bestFit="1" customWidth="1"/>
    <col min="6" max="6" width="5" style="87" customWidth="1"/>
    <col min="7" max="7" width="1.42578125" style="87" customWidth="1"/>
    <col min="8" max="8" width="9.140625" style="84"/>
    <col min="9" max="9" width="17.28515625" style="87" customWidth="1"/>
    <col min="10" max="10" width="14.28515625" style="87" customWidth="1"/>
    <col min="11" max="11" width="24.140625" style="87" customWidth="1"/>
    <col min="12" max="12" width="12.85546875" style="87" customWidth="1"/>
    <col min="13" max="13" width="11.85546875" style="88" customWidth="1"/>
    <col min="14" max="14" width="3.42578125" style="89" hidden="1" customWidth="1"/>
    <col min="15" max="15" width="2.140625" style="87" bestFit="1" customWidth="1"/>
    <col min="16" max="16" width="16.140625" style="90" customWidth="1"/>
    <col min="17" max="17" width="1.85546875" style="87" customWidth="1"/>
    <col min="18" max="20" width="9.140625" style="87"/>
    <col min="21" max="21" width="5.42578125" style="87" customWidth="1"/>
    <col min="22" max="22" width="2.28515625" style="87" customWidth="1"/>
    <col min="23" max="16384" width="9.140625" style="87"/>
  </cols>
  <sheetData>
    <row r="1" spans="2:21" ht="10.5" customHeight="1" x14ac:dyDescent="0.2">
      <c r="E1" s="86"/>
      <c r="F1" s="86"/>
      <c r="G1" s="86"/>
    </row>
    <row r="2" spans="2:21" ht="20.100000000000001" customHeight="1" x14ac:dyDescent="0.2">
      <c r="B2" s="171" t="s">
        <v>43</v>
      </c>
      <c r="C2" s="171"/>
      <c r="D2" s="171"/>
      <c r="E2" s="171"/>
      <c r="F2" s="86"/>
      <c r="G2" s="86"/>
      <c r="H2" s="91" t="s">
        <v>44</v>
      </c>
      <c r="I2" s="173" t="s">
        <v>165</v>
      </c>
      <c r="J2" s="174"/>
      <c r="K2" s="174"/>
      <c r="L2" s="175"/>
      <c r="M2" s="91" t="s">
        <v>58</v>
      </c>
      <c r="P2" s="179" t="s">
        <v>119</v>
      </c>
      <c r="Q2" s="179"/>
      <c r="R2" s="179"/>
      <c r="S2" s="179"/>
      <c r="T2" s="179"/>
      <c r="U2" s="179"/>
    </row>
    <row r="3" spans="2:21" ht="20.100000000000001" customHeight="1" x14ac:dyDescent="0.2">
      <c r="B3" s="171" t="s">
        <v>186</v>
      </c>
      <c r="C3" s="171"/>
      <c r="D3" s="171"/>
      <c r="E3" s="141" t="s">
        <v>63</v>
      </c>
      <c r="F3" s="86"/>
      <c r="G3" s="86"/>
      <c r="H3" s="16">
        <v>12</v>
      </c>
      <c r="I3" s="176"/>
      <c r="J3" s="177"/>
      <c r="K3" s="177"/>
      <c r="L3" s="178"/>
      <c r="M3" s="93"/>
      <c r="P3" s="94"/>
      <c r="Q3" s="86"/>
      <c r="R3" s="86"/>
      <c r="S3" s="86"/>
      <c r="T3" s="86"/>
      <c r="U3" s="86"/>
    </row>
    <row r="4" spans="2:21" ht="20.100000000000001" customHeight="1" x14ac:dyDescent="0.2">
      <c r="B4" s="171" t="s">
        <v>66</v>
      </c>
      <c r="C4" s="171"/>
      <c r="D4" s="171"/>
      <c r="E4" s="141" t="s">
        <v>64</v>
      </c>
      <c r="F4" s="86"/>
      <c r="G4" s="86"/>
      <c r="P4" s="94"/>
      <c r="Q4" s="86"/>
      <c r="R4" s="86"/>
      <c r="S4" s="86"/>
      <c r="T4" s="86"/>
      <c r="U4" s="86"/>
    </row>
    <row r="5" spans="2:21" ht="15.95" customHeight="1" x14ac:dyDescent="0.2">
      <c r="F5" s="86"/>
      <c r="G5" s="86"/>
      <c r="H5" s="95" t="s">
        <v>0</v>
      </c>
      <c r="I5" s="96" t="s">
        <v>188</v>
      </c>
      <c r="J5" s="96" t="s">
        <v>4</v>
      </c>
      <c r="K5" s="96" t="s">
        <v>2</v>
      </c>
      <c r="L5" s="96" t="s">
        <v>109</v>
      </c>
      <c r="M5" s="97" t="s">
        <v>3</v>
      </c>
      <c r="N5" s="87"/>
      <c r="P5" s="94"/>
      <c r="Q5" s="86"/>
      <c r="R5" s="86"/>
      <c r="S5" s="86"/>
      <c r="T5" s="86"/>
      <c r="U5" s="86"/>
    </row>
    <row r="6" spans="2:21" ht="15.95" customHeight="1" thickBot="1" x14ac:dyDescent="0.25">
      <c r="B6" s="98" t="s">
        <v>28</v>
      </c>
      <c r="C6" s="99" t="s">
        <v>33</v>
      </c>
      <c r="D6" s="100" t="s">
        <v>14</v>
      </c>
      <c r="E6" s="101" t="s">
        <v>15</v>
      </c>
      <c r="F6" s="86"/>
      <c r="G6" s="86"/>
      <c r="H6" s="102">
        <v>1</v>
      </c>
      <c r="I6" s="23"/>
      <c r="J6" s="21" t="str">
        <f>IF(I6&lt;&gt;"",VLOOKUP(I6,'Team and Driver'!$H$7:$J$36,3,FALSE),"")</f>
        <v/>
      </c>
      <c r="K6" s="21" t="str">
        <f>IF(I6&lt;&gt;"",VLOOKUP(I6,'Team and Driver'!$H$7:$K$36,4,FALSE),"")</f>
        <v/>
      </c>
      <c r="L6" s="21" t="str">
        <f>IF(I6&lt;&gt;"",VLOOKUP(I6,'Team and Driver'!$H$7:$L$36,5,FALSE),"")</f>
        <v/>
      </c>
      <c r="M6" s="103">
        <v>25</v>
      </c>
      <c r="N6" s="87"/>
      <c r="P6" s="94"/>
      <c r="Q6" s="86"/>
      <c r="R6" s="86"/>
      <c r="S6" s="86"/>
      <c r="T6" s="86"/>
      <c r="U6" s="86"/>
    </row>
    <row r="7" spans="2:21" ht="15.95" customHeight="1" thickBot="1" x14ac:dyDescent="0.25">
      <c r="B7" s="104">
        <v>1</v>
      </c>
      <c r="C7" s="105">
        <v>41371</v>
      </c>
      <c r="D7" s="106" t="s">
        <v>72</v>
      </c>
      <c r="E7" s="107" t="s">
        <v>78</v>
      </c>
      <c r="F7" s="108" t="s">
        <v>45</v>
      </c>
      <c r="G7" s="86"/>
      <c r="H7" s="102">
        <v>2</v>
      </c>
      <c r="I7" s="24"/>
      <c r="J7" s="21" t="str">
        <f>IF(I7&lt;&gt;"",VLOOKUP(I7,'Team and Driver'!$H$7:$J$36,3,FALSE),"")</f>
        <v/>
      </c>
      <c r="K7" s="21" t="str">
        <f>IF(I7&lt;&gt;"",VLOOKUP(I7,'Team and Driver'!$H$7:$K$36,4,FALSE),"")</f>
        <v/>
      </c>
      <c r="L7" s="21" t="str">
        <f>IF(I7&lt;&gt;"",VLOOKUP(I7,'Team and Driver'!$H$7:$L$36,5,FALSE),"")</f>
        <v/>
      </c>
      <c r="M7" s="103">
        <v>20</v>
      </c>
      <c r="N7" s="87"/>
      <c r="P7" s="94"/>
      <c r="Q7" s="86"/>
      <c r="R7" s="86"/>
      <c r="S7" s="86"/>
      <c r="T7" s="86"/>
      <c r="U7" s="86"/>
    </row>
    <row r="8" spans="2:21" ht="15.95" customHeight="1" thickBot="1" x14ac:dyDescent="0.25">
      <c r="B8" s="109">
        <v>2</v>
      </c>
      <c r="C8" s="110">
        <v>41385</v>
      </c>
      <c r="D8" s="111" t="s">
        <v>75</v>
      </c>
      <c r="E8" s="112" t="s">
        <v>144</v>
      </c>
      <c r="F8" s="108" t="s">
        <v>45</v>
      </c>
      <c r="G8" s="86"/>
      <c r="H8" s="102">
        <v>3</v>
      </c>
      <c r="I8" s="24"/>
      <c r="J8" s="21" t="str">
        <f>IF(I8&lt;&gt;"",VLOOKUP(I8,'Team and Driver'!$H$7:$J$36,3,FALSE),"")</f>
        <v/>
      </c>
      <c r="K8" s="21" t="str">
        <f>IF(I8&lt;&gt;"",VLOOKUP(I8,'Team and Driver'!$H$7:$K$36,4,FALSE),"")</f>
        <v/>
      </c>
      <c r="L8" s="21" t="str">
        <f>IF(I8&lt;&gt;"",VLOOKUP(I8,'Team and Driver'!$H$7:$L$36,5,FALSE),"")</f>
        <v/>
      </c>
      <c r="M8" s="103">
        <v>16</v>
      </c>
      <c r="N8" s="87"/>
      <c r="P8" s="94"/>
      <c r="Q8" s="86"/>
      <c r="R8" s="86"/>
      <c r="S8" s="86"/>
      <c r="T8" s="86"/>
      <c r="U8" s="86"/>
    </row>
    <row r="9" spans="2:21" ht="15.95" customHeight="1" thickBot="1" x14ac:dyDescent="0.25">
      <c r="B9" s="104">
        <v>3</v>
      </c>
      <c r="C9" s="105">
        <v>41399</v>
      </c>
      <c r="D9" s="106" t="s">
        <v>18</v>
      </c>
      <c r="E9" s="107" t="s">
        <v>79</v>
      </c>
      <c r="F9" s="108" t="s">
        <v>45</v>
      </c>
      <c r="G9" s="86"/>
      <c r="H9" s="113">
        <v>4</v>
      </c>
      <c r="I9" s="25"/>
      <c r="J9" s="18" t="str">
        <f>IF(I9&lt;&gt;"",VLOOKUP(I9,'Team and Driver'!$H$7:$J$36,3,FALSE),"")</f>
        <v/>
      </c>
      <c r="K9" s="18" t="str">
        <f>IF(I9&lt;&gt;"",VLOOKUP(I9,'Team and Driver'!$H$7:$K$36,4,FALSE),"")</f>
        <v/>
      </c>
      <c r="L9" s="21" t="str">
        <f>IF(I9&lt;&gt;"",VLOOKUP(I9,'Team and Driver'!$H$7:$L$36,5,FALSE),"")</f>
        <v/>
      </c>
      <c r="M9" s="114">
        <v>13</v>
      </c>
      <c r="N9" s="87"/>
      <c r="P9" s="94"/>
      <c r="Q9" s="86"/>
      <c r="R9" s="86"/>
      <c r="S9" s="86"/>
      <c r="T9" s="86"/>
      <c r="U9" s="86"/>
    </row>
    <row r="10" spans="2:21" ht="15.95" customHeight="1" thickBot="1" x14ac:dyDescent="0.25">
      <c r="B10" s="109">
        <v>4</v>
      </c>
      <c r="C10" s="110">
        <v>41413</v>
      </c>
      <c r="D10" s="111" t="s">
        <v>73</v>
      </c>
      <c r="E10" s="112" t="s">
        <v>80</v>
      </c>
      <c r="F10" s="108" t="s">
        <v>45</v>
      </c>
      <c r="G10" s="86"/>
      <c r="H10" s="113">
        <v>5</v>
      </c>
      <c r="I10" s="25"/>
      <c r="J10" s="18" t="str">
        <f>IF(I10&lt;&gt;"",VLOOKUP(I10,'Team and Driver'!$H$7:$J$36,3,FALSE),"")</f>
        <v/>
      </c>
      <c r="K10" s="18" t="str">
        <f>IF(I10&lt;&gt;"",VLOOKUP(I10,'Team and Driver'!$H$7:$K$36,4,FALSE),"")</f>
        <v/>
      </c>
      <c r="L10" s="21" t="str">
        <f>IF(I10&lt;&gt;"",VLOOKUP(I10,'Team and Driver'!$H$7:$L$36,5,FALSE),"")</f>
        <v/>
      </c>
      <c r="M10" s="114">
        <v>11</v>
      </c>
      <c r="N10" s="89">
        <v>1</v>
      </c>
      <c r="P10" s="94"/>
      <c r="Q10" s="86"/>
      <c r="R10" s="86"/>
      <c r="S10" s="86"/>
      <c r="T10" s="86"/>
      <c r="U10" s="86"/>
    </row>
    <row r="11" spans="2:21" ht="15.95" customHeight="1" thickBot="1" x14ac:dyDescent="0.25">
      <c r="B11" s="104">
        <v>5</v>
      </c>
      <c r="C11" s="105">
        <v>41427</v>
      </c>
      <c r="D11" s="106" t="s">
        <v>22</v>
      </c>
      <c r="E11" s="107" t="s">
        <v>82</v>
      </c>
      <c r="F11" s="108" t="s">
        <v>45</v>
      </c>
      <c r="G11" s="86"/>
      <c r="H11" s="113">
        <v>6</v>
      </c>
      <c r="I11" s="25"/>
      <c r="J11" s="18" t="str">
        <f>IF(I11&lt;&gt;"",VLOOKUP(I11,'Team and Driver'!$H$7:$J$36,3,FALSE),"")</f>
        <v/>
      </c>
      <c r="K11" s="18" t="str">
        <f>IF(I11&lt;&gt;"",VLOOKUP(I11,'Team and Driver'!$H$7:$K$36,4,FALSE),"")</f>
        <v/>
      </c>
      <c r="L11" s="21" t="str">
        <f>IF(I11&lt;&gt;"",VLOOKUP(I11,'Team and Driver'!$H$7:$L$36,5,FALSE),"")</f>
        <v/>
      </c>
      <c r="M11" s="114">
        <v>10</v>
      </c>
      <c r="N11" s="89">
        <v>1</v>
      </c>
      <c r="P11" s="94"/>
      <c r="Q11" s="86"/>
      <c r="R11" s="86"/>
      <c r="S11" s="86"/>
      <c r="T11" s="86"/>
      <c r="U11" s="86"/>
    </row>
    <row r="12" spans="2:21" ht="15.95" customHeight="1" thickBot="1" x14ac:dyDescent="0.25">
      <c r="B12" s="109">
        <v>6</v>
      </c>
      <c r="C12" s="110">
        <v>41441</v>
      </c>
      <c r="D12" s="111" t="s">
        <v>18</v>
      </c>
      <c r="E12" s="112" t="s">
        <v>25</v>
      </c>
      <c r="F12" s="108" t="s">
        <v>45</v>
      </c>
      <c r="G12" s="86"/>
      <c r="H12" s="113">
        <v>7</v>
      </c>
      <c r="I12" s="25"/>
      <c r="J12" s="18" t="str">
        <f>IF(I12&lt;&gt;"",VLOOKUP(I12,'Team and Driver'!$H$7:$J$36,3,FALSE),"")</f>
        <v/>
      </c>
      <c r="K12" s="18" t="str">
        <f>IF(I12&lt;&gt;"",VLOOKUP(I12,'Team and Driver'!$H$7:$K$36,4,FALSE),"")</f>
        <v/>
      </c>
      <c r="L12" s="21" t="str">
        <f>IF(I12&lt;&gt;"",VLOOKUP(I12,'Team and Driver'!$H$7:$L$36,5,FALSE),"")</f>
        <v/>
      </c>
      <c r="M12" s="114">
        <v>9</v>
      </c>
      <c r="N12" s="89">
        <v>1</v>
      </c>
      <c r="P12" s="94" t="s">
        <v>48</v>
      </c>
      <c r="Q12" s="86" t="s">
        <v>47</v>
      </c>
      <c r="R12" s="115"/>
      <c r="S12" s="86"/>
      <c r="T12" s="86"/>
      <c r="U12" s="86"/>
    </row>
    <row r="13" spans="2:21" ht="15.95" customHeight="1" thickBot="1" x14ac:dyDescent="0.25">
      <c r="B13" s="104">
        <v>7</v>
      </c>
      <c r="C13" s="105">
        <v>41454</v>
      </c>
      <c r="D13" s="106" t="s">
        <v>74</v>
      </c>
      <c r="E13" s="107" t="s">
        <v>81</v>
      </c>
      <c r="F13" s="108" t="s">
        <v>45</v>
      </c>
      <c r="G13" s="86"/>
      <c r="H13" s="113">
        <v>8</v>
      </c>
      <c r="I13" s="25"/>
      <c r="J13" s="18" t="str">
        <f>IF(I13&lt;&gt;"",VLOOKUP(I13,'Team and Driver'!$H$7:$J$36,3,FALSE),"")</f>
        <v/>
      </c>
      <c r="K13" s="18" t="str">
        <f>IF(I13&lt;&gt;"",VLOOKUP(I13,'Team and Driver'!$H$7:$K$36,4,FALSE),"")</f>
        <v/>
      </c>
      <c r="L13" s="21" t="str">
        <f>IF(I13&lt;&gt;"",VLOOKUP(I13,'Team and Driver'!$H$7:$L$36,5,FALSE),"")</f>
        <v/>
      </c>
      <c r="M13" s="114">
        <v>8</v>
      </c>
      <c r="N13" s="89">
        <v>1</v>
      </c>
      <c r="P13" s="94" t="s">
        <v>56</v>
      </c>
      <c r="Q13" s="86" t="s">
        <v>47</v>
      </c>
      <c r="R13" s="116"/>
      <c r="S13" s="86"/>
      <c r="T13" s="86"/>
      <c r="U13" s="86"/>
    </row>
    <row r="14" spans="2:21" ht="15.95" customHeight="1" thickBot="1" x14ac:dyDescent="0.25">
      <c r="B14" s="109">
        <v>8</v>
      </c>
      <c r="C14" s="110">
        <v>41469</v>
      </c>
      <c r="D14" s="111" t="s">
        <v>20</v>
      </c>
      <c r="E14" s="112" t="s">
        <v>83</v>
      </c>
      <c r="F14" s="108" t="s">
        <v>45</v>
      </c>
      <c r="G14" s="86"/>
      <c r="H14" s="113">
        <v>9</v>
      </c>
      <c r="I14" s="25"/>
      <c r="J14" s="18" t="str">
        <f>IF(I14&lt;&gt;"",VLOOKUP(I14,'Team and Driver'!$H$7:$J$36,3,FALSE),"")</f>
        <v/>
      </c>
      <c r="K14" s="18" t="str">
        <f>IF(I14&lt;&gt;"",VLOOKUP(I14,'Team and Driver'!$H$7:$K$36,4,FALSE),"")</f>
        <v/>
      </c>
      <c r="L14" s="21" t="str">
        <f>IF(I14&lt;&gt;"",VLOOKUP(I14,'Team and Driver'!$H$7:$L$36,5,FALSE),"")</f>
        <v/>
      </c>
      <c r="M14" s="114">
        <v>7</v>
      </c>
      <c r="N14" s="89">
        <v>1</v>
      </c>
      <c r="P14" s="94" t="s">
        <v>46</v>
      </c>
      <c r="Q14" s="86" t="s">
        <v>47</v>
      </c>
      <c r="R14" s="119"/>
      <c r="S14" s="86"/>
      <c r="T14" s="120"/>
      <c r="U14" s="120"/>
    </row>
    <row r="15" spans="2:21" ht="15.95" customHeight="1" thickBot="1" x14ac:dyDescent="0.25">
      <c r="B15" s="104">
        <v>9</v>
      </c>
      <c r="C15" s="105">
        <v>41476</v>
      </c>
      <c r="D15" s="106" t="s">
        <v>75</v>
      </c>
      <c r="E15" s="107" t="s">
        <v>84</v>
      </c>
      <c r="F15" s="108" t="s">
        <v>45</v>
      </c>
      <c r="G15" s="86"/>
      <c r="H15" s="113">
        <v>10</v>
      </c>
      <c r="I15" s="25"/>
      <c r="J15" s="18" t="str">
        <f>IF(I15&lt;&gt;"",VLOOKUP(I15,'Team and Driver'!$H$7:$J$36,3,FALSE),"")</f>
        <v/>
      </c>
      <c r="K15" s="18" t="str">
        <f>IF(I15&lt;&gt;"",VLOOKUP(I15,'Team and Driver'!$H$7:$K$36,4,FALSE),"")</f>
        <v/>
      </c>
      <c r="L15" s="21" t="str">
        <f>IF(I15&lt;&gt;"",VLOOKUP(I15,'Team and Driver'!$H$7:$L$36,5,FALSE),"")</f>
        <v/>
      </c>
      <c r="M15" s="114">
        <v>6</v>
      </c>
      <c r="N15" s="89">
        <v>1</v>
      </c>
      <c r="P15" s="94" t="s">
        <v>52</v>
      </c>
      <c r="Q15" s="86" t="s">
        <v>47</v>
      </c>
      <c r="R15" s="116"/>
      <c r="S15" s="86"/>
      <c r="T15" s="86"/>
      <c r="U15" s="86"/>
    </row>
    <row r="16" spans="2:21" ht="15.95" customHeight="1" thickBot="1" x14ac:dyDescent="0.25">
      <c r="B16" s="109">
        <v>10</v>
      </c>
      <c r="C16" s="110">
        <v>41504</v>
      </c>
      <c r="D16" s="111" t="s">
        <v>75</v>
      </c>
      <c r="E16" s="112" t="s">
        <v>86</v>
      </c>
      <c r="F16" s="108" t="s">
        <v>45</v>
      </c>
      <c r="G16" s="86"/>
      <c r="H16" s="113">
        <v>11</v>
      </c>
      <c r="I16" s="25"/>
      <c r="J16" s="18" t="str">
        <f>IF(I16&lt;&gt;"",VLOOKUP(I16,'Team and Driver'!$H$7:$J$36,3,FALSE),"")</f>
        <v/>
      </c>
      <c r="K16" s="18" t="str">
        <f>IF(I16&lt;&gt;"",VLOOKUP(I16,'Team and Driver'!$H$7:$K$36,4,FALSE),"")</f>
        <v/>
      </c>
      <c r="L16" s="21" t="str">
        <f>IF(I16&lt;&gt;"",VLOOKUP(I16,'Team and Driver'!$H$7:$L$36,5,FALSE),"")</f>
        <v/>
      </c>
      <c r="M16" s="131">
        <v>5</v>
      </c>
      <c r="P16" s="94" t="s">
        <v>53</v>
      </c>
      <c r="Q16" s="86" t="s">
        <v>47</v>
      </c>
      <c r="R16" s="116"/>
      <c r="S16" s="86"/>
      <c r="T16" s="86"/>
      <c r="U16" s="86"/>
    </row>
    <row r="17" spans="2:21" s="118" customFormat="1" ht="15.95" customHeight="1" thickBot="1" x14ac:dyDescent="0.25">
      <c r="B17" s="104">
        <v>11</v>
      </c>
      <c r="C17" s="105">
        <v>41511</v>
      </c>
      <c r="D17" s="106" t="s">
        <v>76</v>
      </c>
      <c r="E17" s="107" t="s">
        <v>148</v>
      </c>
      <c r="F17" s="108" t="s">
        <v>45</v>
      </c>
      <c r="G17" s="86"/>
      <c r="H17" s="113">
        <v>12</v>
      </c>
      <c r="I17" s="25"/>
      <c r="J17" s="18" t="str">
        <f>IF(I17&lt;&gt;"",VLOOKUP(I17,'Team and Driver'!$H$7:$J$36,3,FALSE),"")</f>
        <v/>
      </c>
      <c r="K17" s="18" t="str">
        <f>IF(I17&lt;&gt;"",VLOOKUP(I17,'Team and Driver'!$H$7:$K$36,4,FALSE),"")</f>
        <v/>
      </c>
      <c r="L17" s="21" t="str">
        <f>IF(I17&lt;&gt;"",VLOOKUP(I17,'Team and Driver'!$H$7:$L$36,5,FALSE),"")</f>
        <v/>
      </c>
      <c r="M17" s="130">
        <v>4</v>
      </c>
      <c r="P17" s="94" t="s">
        <v>49</v>
      </c>
      <c r="Q17" s="86" t="s">
        <v>47</v>
      </c>
      <c r="R17" s="115"/>
      <c r="S17" s="86"/>
      <c r="T17" s="86"/>
      <c r="U17" s="86"/>
    </row>
    <row r="18" spans="2:21" ht="15.95" customHeight="1" thickBot="1" x14ac:dyDescent="0.25">
      <c r="B18" s="109">
        <v>12</v>
      </c>
      <c r="C18" s="110">
        <v>41518</v>
      </c>
      <c r="D18" s="111" t="s">
        <v>128</v>
      </c>
      <c r="E18" s="112" t="s">
        <v>19</v>
      </c>
      <c r="F18" s="108" t="s">
        <v>45</v>
      </c>
      <c r="G18" s="86"/>
      <c r="H18" s="113">
        <v>13</v>
      </c>
      <c r="I18" s="25"/>
      <c r="J18" s="18" t="str">
        <f>IF(I18&lt;&gt;"",VLOOKUP(I18,'Team and Driver'!$H$7:$J$36,3,FALSE),"")</f>
        <v/>
      </c>
      <c r="K18" s="18" t="str">
        <f>IF(I18&lt;&gt;"",VLOOKUP(I18,'Team and Driver'!$H$7:$K$36,4,FALSE),"")</f>
        <v/>
      </c>
      <c r="L18" s="21" t="str">
        <f>IF(I18&lt;&gt;"",VLOOKUP(I18,'Team and Driver'!$H$7:$L$36,5,FALSE),"")</f>
        <v/>
      </c>
      <c r="M18" s="131">
        <v>3</v>
      </c>
      <c r="N18" s="87"/>
      <c r="P18" s="94" t="s">
        <v>50</v>
      </c>
      <c r="Q18" s="86" t="s">
        <v>47</v>
      </c>
      <c r="R18" s="115"/>
      <c r="S18" s="86"/>
      <c r="T18" s="86"/>
      <c r="U18" s="86"/>
    </row>
    <row r="19" spans="2:21" ht="15.95" customHeight="1" thickBot="1" x14ac:dyDescent="0.25">
      <c r="B19" s="104">
        <v>13</v>
      </c>
      <c r="C19" s="105">
        <v>41532</v>
      </c>
      <c r="D19" s="106" t="s">
        <v>77</v>
      </c>
      <c r="E19" s="107" t="s">
        <v>87</v>
      </c>
      <c r="F19" s="108" t="s">
        <v>45</v>
      </c>
      <c r="G19" s="86"/>
      <c r="H19" s="113">
        <v>14</v>
      </c>
      <c r="I19" s="25"/>
      <c r="J19" s="18" t="str">
        <f>IF(I19&lt;&gt;"",VLOOKUP(I19,'Team and Driver'!$H$7:$J$36,3,FALSE),"")</f>
        <v/>
      </c>
      <c r="K19" s="18" t="str">
        <f>IF(I19&lt;&gt;"",VLOOKUP(I19,'Team and Driver'!$H$7:$K$36,4,FALSE),"")</f>
        <v/>
      </c>
      <c r="L19" s="21" t="str">
        <f>IF(I19&lt;&gt;"",VLOOKUP(I19,'Team and Driver'!$H$7:$L$36,5,FALSE),"")</f>
        <v/>
      </c>
      <c r="M19" s="131">
        <v>2</v>
      </c>
      <c r="N19" s="87"/>
      <c r="P19" s="94" t="s">
        <v>55</v>
      </c>
      <c r="Q19" s="86" t="s">
        <v>47</v>
      </c>
      <c r="R19" s="116"/>
      <c r="S19" s="86"/>
      <c r="T19" s="86"/>
      <c r="U19" s="86"/>
    </row>
    <row r="20" spans="2:21" ht="15.95" customHeight="1" thickBot="1" x14ac:dyDescent="0.25">
      <c r="B20" s="109">
        <v>14</v>
      </c>
      <c r="C20" s="110">
        <v>41546</v>
      </c>
      <c r="D20" s="111" t="s">
        <v>18</v>
      </c>
      <c r="E20" s="112" t="s">
        <v>118</v>
      </c>
      <c r="F20" s="108" t="s">
        <v>45</v>
      </c>
      <c r="G20" s="86"/>
      <c r="H20" s="113">
        <v>15</v>
      </c>
      <c r="I20" s="25"/>
      <c r="J20" s="18" t="str">
        <f>IF(I20&lt;&gt;"",VLOOKUP(I20,'Team and Driver'!$H$7:$J$36,3,FALSE),"")</f>
        <v/>
      </c>
      <c r="K20" s="18" t="str">
        <f>IF(I20&lt;&gt;"",VLOOKUP(I20,'Team and Driver'!$H$7:$K$36,4,FALSE),"")</f>
        <v/>
      </c>
      <c r="L20" s="21" t="str">
        <f>IF(I20&lt;&gt;"",VLOOKUP(I20,'Team and Driver'!$H$7:$L$36,5,FALSE),"")</f>
        <v/>
      </c>
      <c r="M20" s="130">
        <v>1</v>
      </c>
      <c r="N20" s="87"/>
      <c r="P20" s="94" t="s">
        <v>54</v>
      </c>
      <c r="Q20" s="86" t="s">
        <v>47</v>
      </c>
      <c r="R20" s="116"/>
      <c r="S20" s="86"/>
      <c r="T20" s="86"/>
      <c r="U20" s="86"/>
    </row>
    <row r="21" spans="2:21" ht="15.95" customHeight="1" x14ac:dyDescent="0.2">
      <c r="B21" s="104">
        <v>15</v>
      </c>
      <c r="C21" s="105">
        <v>41560</v>
      </c>
      <c r="D21" s="106" t="s">
        <v>16</v>
      </c>
      <c r="E21" s="107" t="s">
        <v>17</v>
      </c>
      <c r="F21" s="108" t="s">
        <v>45</v>
      </c>
      <c r="G21" s="86"/>
      <c r="N21" s="87"/>
      <c r="P21" s="94" t="s">
        <v>51</v>
      </c>
      <c r="Q21" s="86" t="s">
        <v>47</v>
      </c>
      <c r="R21" s="115"/>
      <c r="S21" s="86"/>
      <c r="T21" s="86"/>
      <c r="U21" s="86"/>
    </row>
    <row r="22" spans="2:21" ht="15.95" customHeight="1" x14ac:dyDescent="0.2">
      <c r="B22" s="109">
        <v>16</v>
      </c>
      <c r="C22" s="110">
        <v>41567</v>
      </c>
      <c r="D22" s="111" t="s">
        <v>32</v>
      </c>
      <c r="E22" s="112" t="s">
        <v>89</v>
      </c>
      <c r="F22" s="108" t="s">
        <v>45</v>
      </c>
      <c r="G22" s="86"/>
      <c r="H22" s="117" t="s">
        <v>57</v>
      </c>
      <c r="I22" s="117"/>
      <c r="J22" s="20"/>
      <c r="K22" s="20"/>
      <c r="L22" s="20"/>
      <c r="M22" s="117"/>
      <c r="N22" s="87"/>
      <c r="P22" s="90" t="s">
        <v>70</v>
      </c>
      <c r="Q22" s="87" t="s">
        <v>47</v>
      </c>
      <c r="R22" s="87" t="s">
        <v>173</v>
      </c>
    </row>
    <row r="23" spans="2:21" ht="15.95" customHeight="1" thickBot="1" x14ac:dyDescent="0.25">
      <c r="B23" s="104">
        <v>17</v>
      </c>
      <c r="C23" s="105">
        <v>41574</v>
      </c>
      <c r="D23" s="106" t="s">
        <v>23</v>
      </c>
      <c r="E23" s="107" t="s">
        <v>88</v>
      </c>
      <c r="F23" s="108" t="s">
        <v>45</v>
      </c>
      <c r="G23" s="86"/>
      <c r="H23" s="121"/>
      <c r="I23" s="26"/>
      <c r="J23" s="22" t="str">
        <f>IF(I23&lt;&gt;"",VLOOKUP(I23,'Team and Driver'!$H$7:$J$36,3,FALSE),"")</f>
        <v/>
      </c>
      <c r="K23" s="22" t="str">
        <f>IF(I23&lt;&gt;"",VLOOKUP(I23,'Team and Driver'!$H$7:$K$36,4,FALSE),"")</f>
        <v/>
      </c>
      <c r="L23" s="21" t="str">
        <f>IF(I23&lt;&gt;"",VLOOKUP(I23,'Team and Driver'!$H$7:$L$36,5,FALSE),"")</f>
        <v/>
      </c>
      <c r="M23" s="122"/>
      <c r="N23" s="87"/>
      <c r="R23" s="87" t="s">
        <v>172</v>
      </c>
    </row>
    <row r="24" spans="2:21" ht="15.95" customHeight="1" x14ac:dyDescent="0.2">
      <c r="B24" s="109">
        <v>18</v>
      </c>
      <c r="C24" s="110">
        <v>41588</v>
      </c>
      <c r="D24" s="111" t="s">
        <v>18</v>
      </c>
      <c r="E24" s="112" t="s">
        <v>21</v>
      </c>
      <c r="F24" s="108" t="s">
        <v>45</v>
      </c>
      <c r="G24" s="86"/>
      <c r="N24" s="87"/>
      <c r="R24" s="87" t="s">
        <v>71</v>
      </c>
    </row>
    <row r="25" spans="2:21" ht="15.95" customHeight="1" x14ac:dyDescent="0.2">
      <c r="B25" s="136" t="s">
        <v>183</v>
      </c>
      <c r="C25" s="135"/>
      <c r="D25" s="136"/>
      <c r="E25" s="133"/>
      <c r="F25" s="137"/>
      <c r="G25" s="137"/>
      <c r="H25" s="132"/>
      <c r="I25" s="133"/>
      <c r="J25" s="133"/>
      <c r="K25" s="133"/>
      <c r="L25" s="133"/>
      <c r="M25" s="134"/>
      <c r="N25" s="87"/>
      <c r="O25" s="114"/>
      <c r="P25" s="172" t="s">
        <v>67</v>
      </c>
      <c r="Q25" s="172"/>
      <c r="R25" s="172"/>
      <c r="S25" s="172"/>
      <c r="T25" s="172"/>
      <c r="U25" s="172"/>
    </row>
    <row r="26" spans="2:21" ht="7.5" customHeight="1" x14ac:dyDescent="0.2">
      <c r="F26" s="86"/>
      <c r="G26" s="86"/>
      <c r="N26" s="87"/>
    </row>
  </sheetData>
  <mergeCells count="6">
    <mergeCell ref="B2:E2"/>
    <mergeCell ref="B3:D3"/>
    <mergeCell ref="B4:D4"/>
    <mergeCell ref="P25:U25"/>
    <mergeCell ref="I2:L3"/>
    <mergeCell ref="P2:U2"/>
  </mergeCells>
  <conditionalFormatting sqref="H6:H20 M7:M15 J7:K15 J6:M6">
    <cfRule type="expression" dxfId="68" priority="11" stopIfTrue="1">
      <formula>$I6&lt;&gt;""</formula>
    </cfRule>
  </conditionalFormatting>
  <conditionalFormatting sqref="F7:F24">
    <cfRule type="expression" dxfId="67" priority="10">
      <formula>$B7=$H$3</formula>
    </cfRule>
  </conditionalFormatting>
  <conditionalFormatting sqref="J23:K23">
    <cfRule type="expression" dxfId="66" priority="9" stopIfTrue="1">
      <formula>$I23&lt;&gt;""</formula>
    </cfRule>
  </conditionalFormatting>
  <conditionalFormatting sqref="J16:K20">
    <cfRule type="expression" dxfId="65" priority="7" stopIfTrue="1">
      <formula>$I16&lt;&gt;""</formula>
    </cfRule>
  </conditionalFormatting>
  <conditionalFormatting sqref="L7:L20">
    <cfRule type="expression" dxfId="64" priority="6" stopIfTrue="1">
      <formula>$I7&lt;&gt;""</formula>
    </cfRule>
  </conditionalFormatting>
  <conditionalFormatting sqref="L23">
    <cfRule type="expression" dxfId="63" priority="5" stopIfTrue="1">
      <formula>$I23&lt;&gt;""</formula>
    </cfRule>
  </conditionalFormatting>
  <conditionalFormatting sqref="B7:E24">
    <cfRule type="expression" dxfId="62" priority="4">
      <formula>$B7=$H$3</formula>
    </cfRule>
  </conditionalFormatting>
  <conditionalFormatting sqref="I6:I15">
    <cfRule type="expression" dxfId="61" priority="3" stopIfTrue="1">
      <formula>$I6&lt;&gt;""</formula>
    </cfRule>
  </conditionalFormatting>
  <conditionalFormatting sqref="I16:I20">
    <cfRule type="expression" dxfId="60" priority="2" stopIfTrue="1">
      <formula>$I16&lt;&gt;""</formula>
    </cfRule>
  </conditionalFormatting>
  <conditionalFormatting sqref="I23">
    <cfRule type="expression" dxfId="59" priority="1" stopIfTrue="1">
      <formula>$I23&lt;&gt;""</formula>
    </cfRule>
  </conditionalFormatting>
  <dataValidations count="16">
    <dataValidation type="list" allowBlank="1" showInputMessage="1" showErrorMessage="1" promptTitle="Ninth Place" prompt="Select the rider_x000a_" sqref="I14">
      <formula1>Driver</formula1>
    </dataValidation>
    <dataValidation type="list" allowBlank="1" showInputMessage="1" showErrorMessage="1" promptTitle="Tenth Place" prompt="Select the rider_x000a_" sqref="I15">
      <formula1>Driver</formula1>
    </dataValidation>
    <dataValidation type="list" allowBlank="1" showInputMessage="1" showErrorMessage="1" promptTitle="Champion" prompt="Select the rider_x000a_" sqref="I6">
      <formula1>Driver</formula1>
    </dataValidation>
    <dataValidation type="list" allowBlank="1" showInputMessage="1" showErrorMessage="1" promptTitle="Runner Up" prompt="Select the rider_x000a_" sqref="I7">
      <formula1>Driver</formula1>
    </dataValidation>
    <dataValidation type="list" allowBlank="1" showInputMessage="1" showErrorMessage="1" promptTitle="Third Place" prompt="Select the rider_x000a_" sqref="I8">
      <formula1>Driver</formula1>
    </dataValidation>
    <dataValidation type="list" allowBlank="1" showInputMessage="1" showErrorMessage="1" promptTitle="Fourth Place" prompt="Select the rider_x000a_" sqref="I9">
      <formula1>Driver</formula1>
    </dataValidation>
    <dataValidation type="list" allowBlank="1" showInputMessage="1" showErrorMessage="1" promptTitle="Fifth Place" prompt="Select the rider_x000a_" sqref="I10">
      <formula1>Driver</formula1>
    </dataValidation>
    <dataValidation type="list" allowBlank="1" showInputMessage="1" showErrorMessage="1" promptTitle="Sixth Place" prompt="Select the rider_x000a_" sqref="I11">
      <formula1>Driver</formula1>
    </dataValidation>
    <dataValidation type="list" allowBlank="1" showInputMessage="1" showErrorMessage="1" promptTitle="Seventh Place" prompt="Select the rider_x000a_" sqref="I12">
      <formula1>Driver</formula1>
    </dataValidation>
    <dataValidation type="list" allowBlank="1" showInputMessage="1" showErrorMessage="1" promptTitle="Eight Place" prompt="Select the rider_x000a_" sqref="I13">
      <formula1>Driver</formula1>
    </dataValidation>
    <dataValidation type="list" allowBlank="1" showInputMessage="1" showErrorMessage="1" promptTitle="Eleventh Place" prompt="Select the rider_x000a_" sqref="I16">
      <formula1>Driver</formula1>
    </dataValidation>
    <dataValidation type="list" allowBlank="1" showInputMessage="1" showErrorMessage="1" promptTitle="Twelveth Place" prompt="Select the rider_x000a_" sqref="I17">
      <formula1>Driver</formula1>
    </dataValidation>
    <dataValidation type="list" allowBlank="1" showInputMessage="1" showErrorMessage="1" promptTitle="Thirteenth Place" prompt="Select the rider_x000a_" sqref="I18">
      <formula1>Driver</formula1>
    </dataValidation>
    <dataValidation type="list" allowBlank="1" showInputMessage="1" showErrorMessage="1" promptTitle="Forteenth Place" prompt="Select the rider_x000a_" sqref="I19">
      <formula1>Driver</formula1>
    </dataValidation>
    <dataValidation type="list" allowBlank="1" showInputMessage="1" showErrorMessage="1" promptTitle="Fifteenth Place" prompt="Select the rider_x000a_" sqref="I20">
      <formula1>Driver</formula1>
    </dataValidation>
    <dataValidation type="list" allowBlank="1" showInputMessage="1" showErrorMessage="1" promptTitle="Pole Position Rider" prompt="Select the rider_x000a_" sqref="I23">
      <formula1>Driver</formula1>
    </dataValidation>
  </dataValidations>
  <hyperlinks>
    <hyperlink ref="E3" r:id="rId1"/>
    <hyperlink ref="E4" location="'Team and Driver'!A1" display="Team Setup"/>
    <hyperlink ref="B2:E2" location="Dashboard!A1" display="Dashboard"/>
    <hyperlink ref="B3:D3" location="'Drivers Standing'!A1" display="Driver's Championship"/>
    <hyperlink ref="B4:D4" location="'Team Standing'!A1" display="Team's Championship"/>
    <hyperlink ref="P25:U25" r:id="rId2" display="Visit exceltemplate.net for more templates and updates"/>
    <hyperlink ref="D8" location="'Race Result (2)'!H2:L3" display="Malaysia"/>
    <hyperlink ref="D9" location="'Race Result (3)'!H2:L3" display="China"/>
    <hyperlink ref="D10" location="'Race Result (4)'!H2:L3" display="Turkey"/>
    <hyperlink ref="D11" location="'Race Result (5)'!H2:L3" display="Spain"/>
    <hyperlink ref="D12" location="'Race Result (6)'!H2:L3" display="Monaco"/>
    <hyperlink ref="D13" location="'Race Result (7)'!H2:L3" display="Canada"/>
    <hyperlink ref="D15" location="'Race Result (9)'!H2:L3" display="Great-Britain"/>
    <hyperlink ref="D16" location="'Race Result (10)'!H2:L3" display="Germany"/>
    <hyperlink ref="D17" location="'Race Result (11)'!H2:L3" display="Hungary"/>
    <hyperlink ref="D18" location="'Race Result (12)'!H2:L3" display="Belgium"/>
    <hyperlink ref="D19" location="'Race Result (13)'!H2:L3" display="Italy"/>
    <hyperlink ref="D20" location="'Race Result (14)'!H2:L3" display="Singapore"/>
    <hyperlink ref="D21" location="'Race Result (15)'!H2:L3" display="Japan"/>
    <hyperlink ref="D22" location="'Race Result (16)'!H2:L3" display="South Korea"/>
    <hyperlink ref="D23" location="'Race Result (17)'!H2:L3" display="India"/>
    <hyperlink ref="D24" location="'Race Result (18)'!H2:L3" display="UAE"/>
    <hyperlink ref="D14" location="'Race Result (8)'!H2:L3" display="Spain"/>
    <hyperlink ref="D7" location="'Race Result'!A1" display="Australia"/>
  </hyperlinks>
  <printOptions horizontalCentered="1"/>
  <pageMargins left="0.38" right="0.36" top="0.83" bottom="0.97" header="0.37" footer="0.57999999999999996"/>
  <pageSetup paperSize="9" scale="73" orientation="landscape" horizontalDpi="300" verticalDpi="300" r:id="rId3"/>
  <headerFooter alignWithMargins="0">
    <oddHeader>&amp;C&amp;"Arial,Bold"&amp;12RACE BY RACE POSITION</oddHeader>
    <oddFooter>Page &amp;P of &amp;N</oddFooter>
  </headerFooter>
  <drawing r:id="rId4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U26"/>
  <sheetViews>
    <sheetView showGridLines="0" zoomScale="95" zoomScaleNormal="95" workbookViewId="0">
      <selection activeCell="D20" sqref="D20"/>
    </sheetView>
  </sheetViews>
  <sheetFormatPr defaultRowHeight="12.75" x14ac:dyDescent="0.2"/>
  <cols>
    <col min="1" max="1" width="1.5703125" style="87" customWidth="1"/>
    <col min="2" max="2" width="3.5703125" style="83" customWidth="1"/>
    <col min="3" max="3" width="9.7109375" style="84" customWidth="1"/>
    <col min="4" max="4" width="15.42578125" style="85" customWidth="1"/>
    <col min="5" max="5" width="17.7109375" style="87" bestFit="1" customWidth="1"/>
    <col min="6" max="6" width="5" style="87" customWidth="1"/>
    <col min="7" max="7" width="1.42578125" style="87" customWidth="1"/>
    <col min="8" max="8" width="9.140625" style="84"/>
    <col min="9" max="9" width="17.28515625" style="87" customWidth="1"/>
    <col min="10" max="10" width="14.28515625" style="87" customWidth="1"/>
    <col min="11" max="11" width="24.140625" style="87" customWidth="1"/>
    <col min="12" max="12" width="12.85546875" style="87" customWidth="1"/>
    <col min="13" max="13" width="11.85546875" style="88" customWidth="1"/>
    <col min="14" max="14" width="3.42578125" style="89" hidden="1" customWidth="1"/>
    <col min="15" max="15" width="2.140625" style="87" bestFit="1" customWidth="1"/>
    <col min="16" max="16" width="16.140625" style="90" customWidth="1"/>
    <col min="17" max="17" width="1.85546875" style="87" customWidth="1"/>
    <col min="18" max="20" width="9.140625" style="87"/>
    <col min="21" max="21" width="5.42578125" style="87" customWidth="1"/>
    <col min="22" max="22" width="2.28515625" style="87" customWidth="1"/>
    <col min="23" max="16384" width="9.140625" style="87"/>
  </cols>
  <sheetData>
    <row r="1" spans="2:21" ht="10.5" customHeight="1" x14ac:dyDescent="0.2">
      <c r="E1" s="86"/>
      <c r="F1" s="86"/>
      <c r="G1" s="86"/>
    </row>
    <row r="2" spans="2:21" ht="20.100000000000001" customHeight="1" x14ac:dyDescent="0.2">
      <c r="B2" s="171" t="s">
        <v>43</v>
      </c>
      <c r="C2" s="171"/>
      <c r="D2" s="171"/>
      <c r="E2" s="171"/>
      <c r="F2" s="86"/>
      <c r="G2" s="86"/>
      <c r="H2" s="91" t="s">
        <v>44</v>
      </c>
      <c r="I2" s="173" t="s">
        <v>166</v>
      </c>
      <c r="J2" s="174"/>
      <c r="K2" s="174"/>
      <c r="L2" s="175"/>
      <c r="M2" s="91" t="s">
        <v>58</v>
      </c>
      <c r="P2" s="179" t="s">
        <v>119</v>
      </c>
      <c r="Q2" s="179"/>
      <c r="R2" s="179"/>
      <c r="S2" s="179"/>
      <c r="T2" s="179"/>
      <c r="U2" s="179"/>
    </row>
    <row r="3" spans="2:21" ht="20.100000000000001" customHeight="1" x14ac:dyDescent="0.2">
      <c r="B3" s="171" t="s">
        <v>186</v>
      </c>
      <c r="C3" s="171"/>
      <c r="D3" s="171"/>
      <c r="E3" s="141" t="s">
        <v>63</v>
      </c>
      <c r="F3" s="86"/>
      <c r="G3" s="86"/>
      <c r="H3" s="16">
        <v>13</v>
      </c>
      <c r="I3" s="176"/>
      <c r="J3" s="177"/>
      <c r="K3" s="177"/>
      <c r="L3" s="178"/>
      <c r="M3" s="93"/>
      <c r="P3" s="94"/>
      <c r="Q3" s="86"/>
      <c r="R3" s="86"/>
      <c r="S3" s="86"/>
      <c r="T3" s="86"/>
      <c r="U3" s="86"/>
    </row>
    <row r="4" spans="2:21" ht="20.100000000000001" customHeight="1" x14ac:dyDescent="0.2">
      <c r="B4" s="171" t="s">
        <v>66</v>
      </c>
      <c r="C4" s="171"/>
      <c r="D4" s="171"/>
      <c r="E4" s="141" t="s">
        <v>64</v>
      </c>
      <c r="F4" s="86"/>
      <c r="G4" s="86"/>
      <c r="P4" s="94"/>
      <c r="Q4" s="86"/>
      <c r="R4" s="86"/>
      <c r="S4" s="86"/>
      <c r="T4" s="86"/>
      <c r="U4" s="86"/>
    </row>
    <row r="5" spans="2:21" ht="15.95" customHeight="1" x14ac:dyDescent="0.2">
      <c r="F5" s="86"/>
      <c r="G5" s="86"/>
      <c r="H5" s="95" t="s">
        <v>0</v>
      </c>
      <c r="I5" s="96" t="s">
        <v>188</v>
      </c>
      <c r="J5" s="96" t="s">
        <v>4</v>
      </c>
      <c r="K5" s="96" t="s">
        <v>2</v>
      </c>
      <c r="L5" s="96" t="s">
        <v>109</v>
      </c>
      <c r="M5" s="97" t="s">
        <v>3</v>
      </c>
      <c r="N5" s="87"/>
      <c r="P5" s="94"/>
      <c r="Q5" s="86"/>
      <c r="R5" s="86"/>
      <c r="S5" s="86"/>
      <c r="T5" s="86"/>
      <c r="U5" s="86"/>
    </row>
    <row r="6" spans="2:21" ht="15.95" customHeight="1" thickBot="1" x14ac:dyDescent="0.25">
      <c r="B6" s="98" t="s">
        <v>28</v>
      </c>
      <c r="C6" s="99" t="s">
        <v>33</v>
      </c>
      <c r="D6" s="100" t="s">
        <v>14</v>
      </c>
      <c r="E6" s="101" t="s">
        <v>15</v>
      </c>
      <c r="F6" s="86"/>
      <c r="G6" s="86"/>
      <c r="H6" s="102">
        <v>1</v>
      </c>
      <c r="I6" s="23"/>
      <c r="J6" s="21" t="str">
        <f>IF(I6&lt;&gt;"",VLOOKUP(I6,'Team and Driver'!$H$7:$J$36,3,FALSE),"")</f>
        <v/>
      </c>
      <c r="K6" s="21" t="str">
        <f>IF(I6&lt;&gt;"",VLOOKUP(I6,'Team and Driver'!$H$7:$K$36,4,FALSE),"")</f>
        <v/>
      </c>
      <c r="L6" s="21" t="str">
        <f>IF(I6&lt;&gt;"",VLOOKUP(I6,'Team and Driver'!$H$7:$L$36,5,FALSE),"")</f>
        <v/>
      </c>
      <c r="M6" s="103">
        <v>25</v>
      </c>
      <c r="N6" s="87"/>
      <c r="P6" s="94"/>
      <c r="Q6" s="86"/>
      <c r="R6" s="86"/>
      <c r="S6" s="86"/>
      <c r="T6" s="86"/>
      <c r="U6" s="86"/>
    </row>
    <row r="7" spans="2:21" ht="15.95" customHeight="1" thickBot="1" x14ac:dyDescent="0.25">
      <c r="B7" s="104">
        <v>1</v>
      </c>
      <c r="C7" s="105">
        <v>41371</v>
      </c>
      <c r="D7" s="106" t="s">
        <v>72</v>
      </c>
      <c r="E7" s="107" t="s">
        <v>78</v>
      </c>
      <c r="F7" s="108" t="s">
        <v>45</v>
      </c>
      <c r="G7" s="86"/>
      <c r="H7" s="102">
        <v>2</v>
      </c>
      <c r="I7" s="24"/>
      <c r="J7" s="21" t="str">
        <f>IF(I7&lt;&gt;"",VLOOKUP(I7,'Team and Driver'!$H$7:$J$36,3,FALSE),"")</f>
        <v/>
      </c>
      <c r="K7" s="21" t="str">
        <f>IF(I7&lt;&gt;"",VLOOKUP(I7,'Team and Driver'!$H$7:$K$36,4,FALSE),"")</f>
        <v/>
      </c>
      <c r="L7" s="21" t="str">
        <f>IF(I7&lt;&gt;"",VLOOKUP(I7,'Team and Driver'!$H$7:$L$36,5,FALSE),"")</f>
        <v/>
      </c>
      <c r="M7" s="103">
        <v>20</v>
      </c>
      <c r="N7" s="87"/>
      <c r="P7" s="94"/>
      <c r="Q7" s="86"/>
      <c r="R7" s="86"/>
      <c r="S7" s="86"/>
      <c r="T7" s="86"/>
      <c r="U7" s="86"/>
    </row>
    <row r="8" spans="2:21" ht="15.95" customHeight="1" thickBot="1" x14ac:dyDescent="0.25">
      <c r="B8" s="109">
        <v>2</v>
      </c>
      <c r="C8" s="110">
        <v>41385</v>
      </c>
      <c r="D8" s="111" t="s">
        <v>75</v>
      </c>
      <c r="E8" s="112" t="s">
        <v>144</v>
      </c>
      <c r="F8" s="108" t="s">
        <v>45</v>
      </c>
      <c r="G8" s="86"/>
      <c r="H8" s="102">
        <v>3</v>
      </c>
      <c r="I8" s="24"/>
      <c r="J8" s="21" t="str">
        <f>IF(I8&lt;&gt;"",VLOOKUP(I8,'Team and Driver'!$H$7:$J$36,3,FALSE),"")</f>
        <v/>
      </c>
      <c r="K8" s="21" t="str">
        <f>IF(I8&lt;&gt;"",VLOOKUP(I8,'Team and Driver'!$H$7:$K$36,4,FALSE),"")</f>
        <v/>
      </c>
      <c r="L8" s="21" t="str">
        <f>IF(I8&lt;&gt;"",VLOOKUP(I8,'Team and Driver'!$H$7:$L$36,5,FALSE),"")</f>
        <v/>
      </c>
      <c r="M8" s="103">
        <v>16</v>
      </c>
      <c r="N8" s="87"/>
      <c r="P8" s="94"/>
      <c r="Q8" s="86"/>
      <c r="R8" s="86"/>
      <c r="S8" s="86"/>
      <c r="T8" s="86"/>
      <c r="U8" s="86"/>
    </row>
    <row r="9" spans="2:21" ht="15.95" customHeight="1" thickBot="1" x14ac:dyDescent="0.25">
      <c r="B9" s="104">
        <v>3</v>
      </c>
      <c r="C9" s="105">
        <v>41399</v>
      </c>
      <c r="D9" s="106" t="s">
        <v>18</v>
      </c>
      <c r="E9" s="107" t="s">
        <v>79</v>
      </c>
      <c r="F9" s="108" t="s">
        <v>45</v>
      </c>
      <c r="G9" s="86"/>
      <c r="H9" s="113">
        <v>4</v>
      </c>
      <c r="I9" s="25"/>
      <c r="J9" s="18" t="str">
        <f>IF(I9&lt;&gt;"",VLOOKUP(I9,'Team and Driver'!$H$7:$J$36,3,FALSE),"")</f>
        <v/>
      </c>
      <c r="K9" s="18" t="str">
        <f>IF(I9&lt;&gt;"",VLOOKUP(I9,'Team and Driver'!$H$7:$K$36,4,FALSE),"")</f>
        <v/>
      </c>
      <c r="L9" s="21" t="str">
        <f>IF(I9&lt;&gt;"",VLOOKUP(I9,'Team and Driver'!$H$7:$L$36,5,FALSE),"")</f>
        <v/>
      </c>
      <c r="M9" s="114">
        <v>13</v>
      </c>
      <c r="N9" s="87"/>
      <c r="P9" s="94"/>
      <c r="Q9" s="86"/>
      <c r="R9" s="86"/>
      <c r="S9" s="86"/>
      <c r="T9" s="86"/>
      <c r="U9" s="86"/>
    </row>
    <row r="10" spans="2:21" ht="15.95" customHeight="1" thickBot="1" x14ac:dyDescent="0.25">
      <c r="B10" s="109">
        <v>4</v>
      </c>
      <c r="C10" s="110">
        <v>41413</v>
      </c>
      <c r="D10" s="111" t="s">
        <v>73</v>
      </c>
      <c r="E10" s="112" t="s">
        <v>80</v>
      </c>
      <c r="F10" s="108" t="s">
        <v>45</v>
      </c>
      <c r="G10" s="86"/>
      <c r="H10" s="113">
        <v>5</v>
      </c>
      <c r="I10" s="25"/>
      <c r="J10" s="18" t="str">
        <f>IF(I10&lt;&gt;"",VLOOKUP(I10,'Team and Driver'!$H$7:$J$36,3,FALSE),"")</f>
        <v/>
      </c>
      <c r="K10" s="18" t="str">
        <f>IF(I10&lt;&gt;"",VLOOKUP(I10,'Team and Driver'!$H$7:$K$36,4,FALSE),"")</f>
        <v/>
      </c>
      <c r="L10" s="21" t="str">
        <f>IF(I10&lt;&gt;"",VLOOKUP(I10,'Team and Driver'!$H$7:$L$36,5,FALSE),"")</f>
        <v/>
      </c>
      <c r="M10" s="114">
        <v>11</v>
      </c>
      <c r="N10" s="89">
        <v>1</v>
      </c>
      <c r="P10" s="94"/>
      <c r="Q10" s="86"/>
      <c r="R10" s="86"/>
      <c r="S10" s="86"/>
      <c r="T10" s="86"/>
      <c r="U10" s="86"/>
    </row>
    <row r="11" spans="2:21" ht="15.95" customHeight="1" thickBot="1" x14ac:dyDescent="0.25">
      <c r="B11" s="104">
        <v>5</v>
      </c>
      <c r="C11" s="105">
        <v>41427</v>
      </c>
      <c r="D11" s="106" t="s">
        <v>22</v>
      </c>
      <c r="E11" s="107" t="s">
        <v>82</v>
      </c>
      <c r="F11" s="108" t="s">
        <v>45</v>
      </c>
      <c r="G11" s="86"/>
      <c r="H11" s="113">
        <v>6</v>
      </c>
      <c r="I11" s="25"/>
      <c r="J11" s="18" t="str">
        <f>IF(I11&lt;&gt;"",VLOOKUP(I11,'Team and Driver'!$H$7:$J$36,3,FALSE),"")</f>
        <v/>
      </c>
      <c r="K11" s="18" t="str">
        <f>IF(I11&lt;&gt;"",VLOOKUP(I11,'Team and Driver'!$H$7:$K$36,4,FALSE),"")</f>
        <v/>
      </c>
      <c r="L11" s="21" t="str">
        <f>IF(I11&lt;&gt;"",VLOOKUP(I11,'Team and Driver'!$H$7:$L$36,5,FALSE),"")</f>
        <v/>
      </c>
      <c r="M11" s="114">
        <v>10</v>
      </c>
      <c r="N11" s="89">
        <v>1</v>
      </c>
      <c r="P11" s="94"/>
      <c r="Q11" s="86"/>
      <c r="R11" s="86"/>
      <c r="S11" s="86"/>
      <c r="T11" s="86"/>
      <c r="U11" s="86"/>
    </row>
    <row r="12" spans="2:21" ht="15.95" customHeight="1" thickBot="1" x14ac:dyDescent="0.25">
      <c r="B12" s="109">
        <v>6</v>
      </c>
      <c r="C12" s="110">
        <v>41441</v>
      </c>
      <c r="D12" s="111" t="s">
        <v>18</v>
      </c>
      <c r="E12" s="112" t="s">
        <v>25</v>
      </c>
      <c r="F12" s="108" t="s">
        <v>45</v>
      </c>
      <c r="G12" s="86"/>
      <c r="H12" s="113">
        <v>7</v>
      </c>
      <c r="I12" s="25"/>
      <c r="J12" s="18" t="str">
        <f>IF(I12&lt;&gt;"",VLOOKUP(I12,'Team and Driver'!$H$7:$J$36,3,FALSE),"")</f>
        <v/>
      </c>
      <c r="K12" s="18" t="str">
        <f>IF(I12&lt;&gt;"",VLOOKUP(I12,'Team and Driver'!$H$7:$K$36,4,FALSE),"")</f>
        <v/>
      </c>
      <c r="L12" s="21" t="str">
        <f>IF(I12&lt;&gt;"",VLOOKUP(I12,'Team and Driver'!$H$7:$L$36,5,FALSE),"")</f>
        <v/>
      </c>
      <c r="M12" s="114">
        <v>9</v>
      </c>
      <c r="N12" s="89">
        <v>1</v>
      </c>
      <c r="P12" s="94" t="s">
        <v>48</v>
      </c>
      <c r="Q12" s="86" t="s">
        <v>47</v>
      </c>
      <c r="R12" s="115"/>
      <c r="S12" s="86"/>
      <c r="T12" s="86"/>
      <c r="U12" s="86"/>
    </row>
    <row r="13" spans="2:21" ht="15.95" customHeight="1" thickBot="1" x14ac:dyDescent="0.25">
      <c r="B13" s="104">
        <v>7</v>
      </c>
      <c r="C13" s="105">
        <v>41454</v>
      </c>
      <c r="D13" s="106" t="s">
        <v>74</v>
      </c>
      <c r="E13" s="107" t="s">
        <v>81</v>
      </c>
      <c r="F13" s="108" t="s">
        <v>45</v>
      </c>
      <c r="G13" s="86"/>
      <c r="H13" s="113">
        <v>8</v>
      </c>
      <c r="I13" s="25"/>
      <c r="J13" s="18" t="str">
        <f>IF(I13&lt;&gt;"",VLOOKUP(I13,'Team and Driver'!$H$7:$J$36,3,FALSE),"")</f>
        <v/>
      </c>
      <c r="K13" s="18" t="str">
        <f>IF(I13&lt;&gt;"",VLOOKUP(I13,'Team and Driver'!$H$7:$K$36,4,FALSE),"")</f>
        <v/>
      </c>
      <c r="L13" s="21" t="str">
        <f>IF(I13&lt;&gt;"",VLOOKUP(I13,'Team and Driver'!$H$7:$L$36,5,FALSE),"")</f>
        <v/>
      </c>
      <c r="M13" s="114">
        <v>8</v>
      </c>
      <c r="N13" s="89">
        <v>1</v>
      </c>
      <c r="P13" s="94" t="s">
        <v>56</v>
      </c>
      <c r="Q13" s="86" t="s">
        <v>47</v>
      </c>
      <c r="R13" s="116"/>
      <c r="S13" s="86"/>
      <c r="T13" s="86"/>
      <c r="U13" s="86"/>
    </row>
    <row r="14" spans="2:21" ht="15.95" customHeight="1" thickBot="1" x14ac:dyDescent="0.25">
      <c r="B14" s="109">
        <v>8</v>
      </c>
      <c r="C14" s="110">
        <v>41469</v>
      </c>
      <c r="D14" s="111" t="s">
        <v>20</v>
      </c>
      <c r="E14" s="112" t="s">
        <v>83</v>
      </c>
      <c r="F14" s="108" t="s">
        <v>45</v>
      </c>
      <c r="G14" s="86"/>
      <c r="H14" s="113">
        <v>9</v>
      </c>
      <c r="I14" s="25"/>
      <c r="J14" s="18" t="str">
        <f>IF(I14&lt;&gt;"",VLOOKUP(I14,'Team and Driver'!$H$7:$J$36,3,FALSE),"")</f>
        <v/>
      </c>
      <c r="K14" s="18" t="str">
        <f>IF(I14&lt;&gt;"",VLOOKUP(I14,'Team and Driver'!$H$7:$K$36,4,FALSE),"")</f>
        <v/>
      </c>
      <c r="L14" s="21" t="str">
        <f>IF(I14&lt;&gt;"",VLOOKUP(I14,'Team and Driver'!$H$7:$L$36,5,FALSE),"")</f>
        <v/>
      </c>
      <c r="M14" s="114">
        <v>7</v>
      </c>
      <c r="N14" s="89">
        <v>1</v>
      </c>
      <c r="P14" s="94" t="s">
        <v>46</v>
      </c>
      <c r="Q14" s="86" t="s">
        <v>47</v>
      </c>
      <c r="R14" s="119"/>
      <c r="S14" s="86"/>
      <c r="T14" s="120"/>
      <c r="U14" s="120"/>
    </row>
    <row r="15" spans="2:21" ht="15.95" customHeight="1" thickBot="1" x14ac:dyDescent="0.25">
      <c r="B15" s="104">
        <v>9</v>
      </c>
      <c r="C15" s="105">
        <v>41476</v>
      </c>
      <c r="D15" s="106" t="s">
        <v>75</v>
      </c>
      <c r="E15" s="107" t="s">
        <v>84</v>
      </c>
      <c r="F15" s="108" t="s">
        <v>45</v>
      </c>
      <c r="G15" s="86"/>
      <c r="H15" s="113">
        <v>10</v>
      </c>
      <c r="I15" s="25"/>
      <c r="J15" s="18" t="str">
        <f>IF(I15&lt;&gt;"",VLOOKUP(I15,'Team and Driver'!$H$7:$J$36,3,FALSE),"")</f>
        <v/>
      </c>
      <c r="K15" s="18" t="str">
        <f>IF(I15&lt;&gt;"",VLOOKUP(I15,'Team and Driver'!$H$7:$K$36,4,FALSE),"")</f>
        <v/>
      </c>
      <c r="L15" s="21" t="str">
        <f>IF(I15&lt;&gt;"",VLOOKUP(I15,'Team and Driver'!$H$7:$L$36,5,FALSE),"")</f>
        <v/>
      </c>
      <c r="M15" s="114">
        <v>6</v>
      </c>
      <c r="N15" s="89">
        <v>1</v>
      </c>
      <c r="P15" s="94" t="s">
        <v>52</v>
      </c>
      <c r="Q15" s="86" t="s">
        <v>47</v>
      </c>
      <c r="R15" s="116"/>
      <c r="S15" s="86"/>
      <c r="T15" s="86"/>
      <c r="U15" s="86"/>
    </row>
    <row r="16" spans="2:21" ht="15.95" customHeight="1" thickBot="1" x14ac:dyDescent="0.25">
      <c r="B16" s="109">
        <v>10</v>
      </c>
      <c r="C16" s="110">
        <v>41504</v>
      </c>
      <c r="D16" s="111" t="s">
        <v>75</v>
      </c>
      <c r="E16" s="112" t="s">
        <v>86</v>
      </c>
      <c r="F16" s="108" t="s">
        <v>45</v>
      </c>
      <c r="G16" s="86"/>
      <c r="H16" s="113">
        <v>11</v>
      </c>
      <c r="I16" s="25"/>
      <c r="J16" s="18" t="str">
        <f>IF(I16&lt;&gt;"",VLOOKUP(I16,'Team and Driver'!$H$7:$J$36,3,FALSE),"")</f>
        <v/>
      </c>
      <c r="K16" s="18" t="str">
        <f>IF(I16&lt;&gt;"",VLOOKUP(I16,'Team and Driver'!$H$7:$K$36,4,FALSE),"")</f>
        <v/>
      </c>
      <c r="L16" s="21" t="str">
        <f>IF(I16&lt;&gt;"",VLOOKUP(I16,'Team and Driver'!$H$7:$L$36,5,FALSE),"")</f>
        <v/>
      </c>
      <c r="M16" s="131">
        <v>5</v>
      </c>
      <c r="P16" s="94" t="s">
        <v>53</v>
      </c>
      <c r="Q16" s="86" t="s">
        <v>47</v>
      </c>
      <c r="R16" s="116"/>
      <c r="S16" s="86"/>
      <c r="T16" s="86"/>
      <c r="U16" s="86"/>
    </row>
    <row r="17" spans="2:21" s="118" customFormat="1" ht="15.95" customHeight="1" thickBot="1" x14ac:dyDescent="0.25">
      <c r="B17" s="104">
        <v>11</v>
      </c>
      <c r="C17" s="105">
        <v>41511</v>
      </c>
      <c r="D17" s="106" t="s">
        <v>76</v>
      </c>
      <c r="E17" s="107" t="s">
        <v>148</v>
      </c>
      <c r="F17" s="108" t="s">
        <v>45</v>
      </c>
      <c r="G17" s="86"/>
      <c r="H17" s="113">
        <v>12</v>
      </c>
      <c r="I17" s="25"/>
      <c r="J17" s="18" t="str">
        <f>IF(I17&lt;&gt;"",VLOOKUP(I17,'Team and Driver'!$H$7:$J$36,3,FALSE),"")</f>
        <v/>
      </c>
      <c r="K17" s="18" t="str">
        <f>IF(I17&lt;&gt;"",VLOOKUP(I17,'Team and Driver'!$H$7:$K$36,4,FALSE),"")</f>
        <v/>
      </c>
      <c r="L17" s="21" t="str">
        <f>IF(I17&lt;&gt;"",VLOOKUP(I17,'Team and Driver'!$H$7:$L$36,5,FALSE),"")</f>
        <v/>
      </c>
      <c r="M17" s="130">
        <v>4</v>
      </c>
      <c r="P17" s="94" t="s">
        <v>49</v>
      </c>
      <c r="Q17" s="86" t="s">
        <v>47</v>
      </c>
      <c r="R17" s="115"/>
      <c r="S17" s="86"/>
      <c r="T17" s="86"/>
      <c r="U17" s="86"/>
    </row>
    <row r="18" spans="2:21" ht="15.95" customHeight="1" thickBot="1" x14ac:dyDescent="0.25">
      <c r="B18" s="109">
        <v>12</v>
      </c>
      <c r="C18" s="110">
        <v>41518</v>
      </c>
      <c r="D18" s="111" t="s">
        <v>128</v>
      </c>
      <c r="E18" s="112" t="s">
        <v>19</v>
      </c>
      <c r="F18" s="108" t="s">
        <v>45</v>
      </c>
      <c r="G18" s="86"/>
      <c r="H18" s="113">
        <v>13</v>
      </c>
      <c r="I18" s="25"/>
      <c r="J18" s="18" t="str">
        <f>IF(I18&lt;&gt;"",VLOOKUP(I18,'Team and Driver'!$H$7:$J$36,3,FALSE),"")</f>
        <v/>
      </c>
      <c r="K18" s="18" t="str">
        <f>IF(I18&lt;&gt;"",VLOOKUP(I18,'Team and Driver'!$H$7:$K$36,4,FALSE),"")</f>
        <v/>
      </c>
      <c r="L18" s="21" t="str">
        <f>IF(I18&lt;&gt;"",VLOOKUP(I18,'Team and Driver'!$H$7:$L$36,5,FALSE),"")</f>
        <v/>
      </c>
      <c r="M18" s="131">
        <v>3</v>
      </c>
      <c r="N18" s="87"/>
      <c r="P18" s="94" t="s">
        <v>50</v>
      </c>
      <c r="Q18" s="86" t="s">
        <v>47</v>
      </c>
      <c r="R18" s="115"/>
      <c r="S18" s="86"/>
      <c r="T18" s="86"/>
      <c r="U18" s="86"/>
    </row>
    <row r="19" spans="2:21" ht="15.95" customHeight="1" thickBot="1" x14ac:dyDescent="0.25">
      <c r="B19" s="104">
        <v>13</v>
      </c>
      <c r="C19" s="105">
        <v>41532</v>
      </c>
      <c r="D19" s="106" t="s">
        <v>77</v>
      </c>
      <c r="E19" s="107" t="s">
        <v>87</v>
      </c>
      <c r="F19" s="108" t="s">
        <v>45</v>
      </c>
      <c r="G19" s="86"/>
      <c r="H19" s="113">
        <v>14</v>
      </c>
      <c r="I19" s="25"/>
      <c r="J19" s="18" t="str">
        <f>IF(I19&lt;&gt;"",VLOOKUP(I19,'Team and Driver'!$H$7:$J$36,3,FALSE),"")</f>
        <v/>
      </c>
      <c r="K19" s="18" t="str">
        <f>IF(I19&lt;&gt;"",VLOOKUP(I19,'Team and Driver'!$H$7:$K$36,4,FALSE),"")</f>
        <v/>
      </c>
      <c r="L19" s="21" t="str">
        <f>IF(I19&lt;&gt;"",VLOOKUP(I19,'Team and Driver'!$H$7:$L$36,5,FALSE),"")</f>
        <v/>
      </c>
      <c r="M19" s="131">
        <v>2</v>
      </c>
      <c r="N19" s="87"/>
      <c r="P19" s="94" t="s">
        <v>55</v>
      </c>
      <c r="Q19" s="86" t="s">
        <v>47</v>
      </c>
      <c r="R19" s="116"/>
      <c r="S19" s="86"/>
      <c r="T19" s="86"/>
      <c r="U19" s="86"/>
    </row>
    <row r="20" spans="2:21" ht="15.95" customHeight="1" thickBot="1" x14ac:dyDescent="0.25">
      <c r="B20" s="109">
        <v>14</v>
      </c>
      <c r="C20" s="110">
        <v>41546</v>
      </c>
      <c r="D20" s="111" t="s">
        <v>18</v>
      </c>
      <c r="E20" s="112" t="s">
        <v>118</v>
      </c>
      <c r="F20" s="108" t="s">
        <v>45</v>
      </c>
      <c r="G20" s="86"/>
      <c r="H20" s="113">
        <v>15</v>
      </c>
      <c r="I20" s="25"/>
      <c r="J20" s="18" t="str">
        <f>IF(I20&lt;&gt;"",VLOOKUP(I20,'Team and Driver'!$H$7:$J$36,3,FALSE),"")</f>
        <v/>
      </c>
      <c r="K20" s="18" t="str">
        <f>IF(I20&lt;&gt;"",VLOOKUP(I20,'Team and Driver'!$H$7:$K$36,4,FALSE),"")</f>
        <v/>
      </c>
      <c r="L20" s="21" t="str">
        <f>IF(I20&lt;&gt;"",VLOOKUP(I20,'Team and Driver'!$H$7:$L$36,5,FALSE),"")</f>
        <v/>
      </c>
      <c r="M20" s="130">
        <v>1</v>
      </c>
      <c r="N20" s="87"/>
      <c r="P20" s="94" t="s">
        <v>54</v>
      </c>
      <c r="Q20" s="86" t="s">
        <v>47</v>
      </c>
      <c r="R20" s="116"/>
      <c r="S20" s="86"/>
      <c r="T20" s="86"/>
      <c r="U20" s="86"/>
    </row>
    <row r="21" spans="2:21" ht="15.95" customHeight="1" x14ac:dyDescent="0.2">
      <c r="B21" s="104">
        <v>15</v>
      </c>
      <c r="C21" s="105">
        <v>41560</v>
      </c>
      <c r="D21" s="106" t="s">
        <v>16</v>
      </c>
      <c r="E21" s="107" t="s">
        <v>17</v>
      </c>
      <c r="F21" s="108" t="s">
        <v>45</v>
      </c>
      <c r="G21" s="86"/>
      <c r="N21" s="87"/>
      <c r="P21" s="94" t="s">
        <v>51</v>
      </c>
      <c r="Q21" s="86" t="s">
        <v>47</v>
      </c>
      <c r="R21" s="115"/>
      <c r="S21" s="86"/>
      <c r="T21" s="86"/>
      <c r="U21" s="86"/>
    </row>
    <row r="22" spans="2:21" ht="15.95" customHeight="1" x14ac:dyDescent="0.2">
      <c r="B22" s="109">
        <v>16</v>
      </c>
      <c r="C22" s="110">
        <v>41567</v>
      </c>
      <c r="D22" s="111" t="s">
        <v>32</v>
      </c>
      <c r="E22" s="112" t="s">
        <v>89</v>
      </c>
      <c r="F22" s="108" t="s">
        <v>45</v>
      </c>
      <c r="G22" s="86"/>
      <c r="H22" s="117" t="s">
        <v>57</v>
      </c>
      <c r="I22" s="117"/>
      <c r="J22" s="20"/>
      <c r="K22" s="20"/>
      <c r="L22" s="20"/>
      <c r="M22" s="117"/>
      <c r="N22" s="87"/>
      <c r="P22" s="90" t="s">
        <v>70</v>
      </c>
      <c r="Q22" s="87" t="s">
        <v>47</v>
      </c>
      <c r="R22" s="87" t="s">
        <v>173</v>
      </c>
    </row>
    <row r="23" spans="2:21" ht="15.95" customHeight="1" thickBot="1" x14ac:dyDescent="0.25">
      <c r="B23" s="104">
        <v>17</v>
      </c>
      <c r="C23" s="105">
        <v>41574</v>
      </c>
      <c r="D23" s="106" t="s">
        <v>23</v>
      </c>
      <c r="E23" s="107" t="s">
        <v>88</v>
      </c>
      <c r="F23" s="108" t="s">
        <v>45</v>
      </c>
      <c r="G23" s="86"/>
      <c r="H23" s="121"/>
      <c r="I23" s="26"/>
      <c r="J23" s="22" t="str">
        <f>IF(I23&lt;&gt;"",VLOOKUP(I23,'Team and Driver'!$H$7:$J$36,3,FALSE),"")</f>
        <v/>
      </c>
      <c r="K23" s="22" t="str">
        <f>IF(I23&lt;&gt;"",VLOOKUP(I23,'Team and Driver'!$H$7:$K$36,4,FALSE),"")</f>
        <v/>
      </c>
      <c r="L23" s="21" t="str">
        <f>IF(I23&lt;&gt;"",VLOOKUP(I23,'Team and Driver'!$H$7:$L$36,5,FALSE),"")</f>
        <v/>
      </c>
      <c r="M23" s="122"/>
      <c r="N23" s="87"/>
      <c r="R23" s="87" t="s">
        <v>172</v>
      </c>
    </row>
    <row r="24" spans="2:21" ht="15.95" customHeight="1" x14ac:dyDescent="0.2">
      <c r="B24" s="109">
        <v>18</v>
      </c>
      <c r="C24" s="110">
        <v>41588</v>
      </c>
      <c r="D24" s="111" t="s">
        <v>18</v>
      </c>
      <c r="E24" s="112" t="s">
        <v>21</v>
      </c>
      <c r="F24" s="108" t="s">
        <v>45</v>
      </c>
      <c r="G24" s="86"/>
      <c r="N24" s="87"/>
      <c r="R24" s="87" t="s">
        <v>71</v>
      </c>
    </row>
    <row r="25" spans="2:21" ht="15.95" customHeight="1" x14ac:dyDescent="0.2">
      <c r="B25" s="136" t="s">
        <v>183</v>
      </c>
      <c r="C25" s="135"/>
      <c r="D25" s="136"/>
      <c r="E25" s="133"/>
      <c r="F25" s="137"/>
      <c r="G25" s="137"/>
      <c r="H25" s="132"/>
      <c r="I25" s="133"/>
      <c r="J25" s="133"/>
      <c r="K25" s="133"/>
      <c r="L25" s="133"/>
      <c r="M25" s="134"/>
      <c r="N25" s="87"/>
      <c r="O25" s="114"/>
      <c r="P25" s="172" t="s">
        <v>67</v>
      </c>
      <c r="Q25" s="172"/>
      <c r="R25" s="172"/>
      <c r="S25" s="172"/>
      <c r="T25" s="172"/>
      <c r="U25" s="172"/>
    </row>
    <row r="26" spans="2:21" ht="7.5" customHeight="1" x14ac:dyDescent="0.2">
      <c r="F26" s="86"/>
      <c r="G26" s="86"/>
      <c r="N26" s="87"/>
    </row>
  </sheetData>
  <mergeCells count="6">
    <mergeCell ref="B2:E2"/>
    <mergeCell ref="B3:D3"/>
    <mergeCell ref="B4:D4"/>
    <mergeCell ref="P25:U25"/>
    <mergeCell ref="I2:L3"/>
    <mergeCell ref="P2:U2"/>
  </mergeCells>
  <conditionalFormatting sqref="H6:H20 M7:M15 J7:K15 J6:M6">
    <cfRule type="expression" dxfId="58" priority="11" stopIfTrue="1">
      <formula>$I6&lt;&gt;""</formula>
    </cfRule>
  </conditionalFormatting>
  <conditionalFormatting sqref="F7:F24">
    <cfRule type="expression" dxfId="57" priority="10">
      <formula>$B7=$H$3</formula>
    </cfRule>
  </conditionalFormatting>
  <conditionalFormatting sqref="J23:K23">
    <cfRule type="expression" dxfId="56" priority="9" stopIfTrue="1">
      <formula>$I23&lt;&gt;""</formula>
    </cfRule>
  </conditionalFormatting>
  <conditionalFormatting sqref="J16:K20">
    <cfRule type="expression" dxfId="55" priority="7" stopIfTrue="1">
      <formula>$I16&lt;&gt;""</formula>
    </cfRule>
  </conditionalFormatting>
  <conditionalFormatting sqref="L7:L20">
    <cfRule type="expression" dxfId="54" priority="6" stopIfTrue="1">
      <formula>$I7&lt;&gt;""</formula>
    </cfRule>
  </conditionalFormatting>
  <conditionalFormatting sqref="L23">
    <cfRule type="expression" dxfId="53" priority="5" stopIfTrue="1">
      <formula>$I23&lt;&gt;""</formula>
    </cfRule>
  </conditionalFormatting>
  <conditionalFormatting sqref="B7:E24">
    <cfRule type="expression" dxfId="52" priority="4">
      <formula>$B7=$H$3</formula>
    </cfRule>
  </conditionalFormatting>
  <conditionalFormatting sqref="I6:I15">
    <cfRule type="expression" dxfId="51" priority="3" stopIfTrue="1">
      <formula>$I6&lt;&gt;""</formula>
    </cfRule>
  </conditionalFormatting>
  <conditionalFormatting sqref="I16:I20">
    <cfRule type="expression" dxfId="50" priority="2" stopIfTrue="1">
      <formula>$I16&lt;&gt;""</formula>
    </cfRule>
  </conditionalFormatting>
  <conditionalFormatting sqref="I23">
    <cfRule type="expression" dxfId="49" priority="1" stopIfTrue="1">
      <formula>$I23&lt;&gt;""</formula>
    </cfRule>
  </conditionalFormatting>
  <dataValidations count="16">
    <dataValidation type="list" allowBlank="1" showInputMessage="1" showErrorMessage="1" promptTitle="Ninth Place" prompt="Select the rider_x000a_" sqref="I14">
      <formula1>Driver</formula1>
    </dataValidation>
    <dataValidation type="list" allowBlank="1" showInputMessage="1" showErrorMessage="1" promptTitle="Tenth Place" prompt="Select the rider_x000a_" sqref="I15">
      <formula1>Driver</formula1>
    </dataValidation>
    <dataValidation type="list" allowBlank="1" showInputMessage="1" showErrorMessage="1" promptTitle="Champion" prompt="Select the rider_x000a_" sqref="I6">
      <formula1>Driver</formula1>
    </dataValidation>
    <dataValidation type="list" allowBlank="1" showInputMessage="1" showErrorMessage="1" promptTitle="Runner Up" prompt="Select the rider_x000a_" sqref="I7">
      <formula1>Driver</formula1>
    </dataValidation>
    <dataValidation type="list" allowBlank="1" showInputMessage="1" showErrorMessage="1" promptTitle="Third Place" prompt="Select the rider_x000a_" sqref="I8">
      <formula1>Driver</formula1>
    </dataValidation>
    <dataValidation type="list" allowBlank="1" showInputMessage="1" showErrorMessage="1" promptTitle="Fourth Place" prompt="Select the rider_x000a_" sqref="I9">
      <formula1>Driver</formula1>
    </dataValidation>
    <dataValidation type="list" allowBlank="1" showInputMessage="1" showErrorMessage="1" promptTitle="Fifth Place" prompt="Select the rider_x000a_" sqref="I10">
      <formula1>Driver</formula1>
    </dataValidation>
    <dataValidation type="list" allowBlank="1" showInputMessage="1" showErrorMessage="1" promptTitle="Sixth Place" prompt="Select the rider_x000a_" sqref="I11">
      <formula1>Driver</formula1>
    </dataValidation>
    <dataValidation type="list" allowBlank="1" showInputMessage="1" showErrorMessage="1" promptTitle="Seventh Place" prompt="Select the rider_x000a_" sqref="I12">
      <formula1>Driver</formula1>
    </dataValidation>
    <dataValidation type="list" allowBlank="1" showInputMessage="1" showErrorMessage="1" promptTitle="Eight Place" prompt="Select the rider_x000a_" sqref="I13">
      <formula1>Driver</formula1>
    </dataValidation>
    <dataValidation type="list" allowBlank="1" showInputMessage="1" showErrorMessage="1" promptTitle="Eleventh Place" prompt="Select the rider_x000a_" sqref="I16">
      <formula1>Driver</formula1>
    </dataValidation>
    <dataValidation type="list" allowBlank="1" showInputMessage="1" showErrorMessage="1" promptTitle="Twelveth Place" prompt="Select the rider_x000a_" sqref="I17">
      <formula1>Driver</formula1>
    </dataValidation>
    <dataValidation type="list" allowBlank="1" showInputMessage="1" showErrorMessage="1" promptTitle="Thirteenth Place" prompt="Select the rider_x000a_" sqref="I18">
      <formula1>Driver</formula1>
    </dataValidation>
    <dataValidation type="list" allowBlank="1" showInputMessage="1" showErrorMessage="1" promptTitle="Forteenth Place" prompt="Select the rider_x000a_" sqref="I19">
      <formula1>Driver</formula1>
    </dataValidation>
    <dataValidation type="list" allowBlank="1" showInputMessage="1" showErrorMessage="1" promptTitle="Fifteenth Place" prompt="Select the rider_x000a_" sqref="I20">
      <formula1>Driver</formula1>
    </dataValidation>
    <dataValidation type="list" allowBlank="1" showInputMessage="1" showErrorMessage="1" promptTitle="Pole Position Rider" prompt="Select the rider_x000a_" sqref="I23">
      <formula1>Driver</formula1>
    </dataValidation>
  </dataValidations>
  <hyperlinks>
    <hyperlink ref="E3" r:id="rId1"/>
    <hyperlink ref="E4" location="'Team and Driver'!A1" display="Team Setup"/>
    <hyperlink ref="B2:E2" location="Dashboard!A1" display="Dashboard"/>
    <hyperlink ref="B3:D3" location="'Drivers Standing'!A1" display="Driver's Championship"/>
    <hyperlink ref="B4:D4" location="'Team Standing'!A1" display="Team's Championship"/>
    <hyperlink ref="P25:U25" r:id="rId2" display="Visit exceltemplate.net for more templates and updates"/>
    <hyperlink ref="D8" location="'Race Result (2)'!H2:L3" display="Malaysia"/>
    <hyperlink ref="D9" location="'Race Result (3)'!H2:L3" display="China"/>
    <hyperlink ref="D10" location="'Race Result (4)'!H2:L3" display="Turkey"/>
    <hyperlink ref="D11" location="'Race Result (5)'!H2:L3" display="Spain"/>
    <hyperlink ref="D12" location="'Race Result (6)'!H2:L3" display="Monaco"/>
    <hyperlink ref="D13" location="'Race Result (7)'!H2:L3" display="Canada"/>
    <hyperlink ref="D15" location="'Race Result (9)'!H2:L3" display="Great-Britain"/>
    <hyperlink ref="D16" location="'Race Result (10)'!H2:L3" display="Germany"/>
    <hyperlink ref="D17" location="'Race Result (11)'!H2:L3" display="Hungary"/>
    <hyperlink ref="D18" location="'Race Result (12)'!H2:L3" display="Belgium"/>
    <hyperlink ref="D19" location="'Race Result (13)'!H2:L3" display="Italy"/>
    <hyperlink ref="D20" location="'Race Result (14)'!H2:L3" display="Singapore"/>
    <hyperlink ref="D21" location="'Race Result (15)'!H2:L3" display="Japan"/>
    <hyperlink ref="D22" location="'Race Result (16)'!H2:L3" display="South Korea"/>
    <hyperlink ref="D23" location="'Race Result (17)'!H2:L3" display="India"/>
    <hyperlink ref="D24" location="'Race Result (18)'!H2:L3" display="UAE"/>
    <hyperlink ref="D14" location="'Race Result (8)'!H2:L3" display="Spain"/>
    <hyperlink ref="D7" location="'Race Result'!A1" display="Australia"/>
  </hyperlinks>
  <printOptions horizontalCentered="1"/>
  <pageMargins left="0.38" right="0.36" top="0.83" bottom="0.97" header="0.37" footer="0.57999999999999996"/>
  <pageSetup paperSize="9" scale="73" orientation="landscape" horizontalDpi="300" verticalDpi="300" r:id="rId3"/>
  <headerFooter alignWithMargins="0">
    <oddHeader>&amp;C&amp;"Arial,Bold"&amp;12RACE BY RACE POSITION</oddHeader>
    <oddFooter>Page &amp;P of &amp;N</oddFooter>
  </headerFooter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H37"/>
  <sheetViews>
    <sheetView showGridLines="0" zoomScale="95" workbookViewId="0">
      <selection activeCell="D7" sqref="D7"/>
    </sheetView>
  </sheetViews>
  <sheetFormatPr defaultRowHeight="12.75" x14ac:dyDescent="0.2"/>
  <cols>
    <col min="1" max="1" width="1.5703125" style="10" customWidth="1"/>
    <col min="2" max="2" width="3.5703125" style="15" customWidth="1"/>
    <col min="3" max="3" width="9.7109375" style="9" customWidth="1"/>
    <col min="4" max="4" width="15.42578125" style="14" customWidth="1"/>
    <col min="5" max="5" width="17.7109375" style="10" customWidth="1"/>
    <col min="6" max="6" width="2.140625" style="10" customWidth="1"/>
    <col min="7" max="7" width="7.28515625" style="31" customWidth="1"/>
    <col min="8" max="8" width="4" style="32" hidden="1" customWidth="1"/>
    <col min="9" max="9" width="3.28515625" style="32" customWidth="1"/>
    <col min="10" max="10" width="4" style="32" customWidth="1"/>
    <col min="11" max="11" width="24" style="33" customWidth="1"/>
    <col min="12" max="12" width="7.5703125" style="31" customWidth="1"/>
    <col min="13" max="29" width="3.7109375" style="33" customWidth="1"/>
    <col min="30" max="30" width="4" style="33" customWidth="1"/>
    <col min="31" max="31" width="3.7109375" style="29" customWidth="1"/>
    <col min="60" max="60" width="3.7109375" style="29" customWidth="1"/>
    <col min="61" max="16384" width="9.140625" style="8"/>
  </cols>
  <sheetData>
    <row r="1" spans="2:60" ht="10.5" customHeight="1" x14ac:dyDescent="0.2">
      <c r="E1" s="11"/>
      <c r="F1" s="11"/>
      <c r="H1" s="51">
        <f>'Drivers Standing'!H1</f>
        <v>75</v>
      </c>
    </row>
    <row r="2" spans="2:60" ht="20.100000000000001" customHeight="1" x14ac:dyDescent="0.2">
      <c r="B2" s="160" t="s">
        <v>43</v>
      </c>
      <c r="C2" s="160"/>
      <c r="D2" s="160"/>
      <c r="E2" s="160"/>
      <c r="F2" s="11"/>
      <c r="G2" s="164" t="s">
        <v>110</v>
      </c>
      <c r="H2" s="164"/>
      <c r="I2" s="164"/>
      <c r="J2" s="164"/>
      <c r="K2" s="164"/>
      <c r="L2" s="164"/>
      <c r="M2" s="164"/>
      <c r="N2" s="164"/>
      <c r="O2" s="164"/>
      <c r="P2" s="164"/>
      <c r="Q2" s="164"/>
      <c r="R2" s="164"/>
      <c r="S2" s="164"/>
      <c r="T2" s="164"/>
      <c r="U2" s="164"/>
      <c r="V2" s="164"/>
      <c r="W2" s="164"/>
      <c r="X2" s="164"/>
      <c r="Y2" s="164"/>
      <c r="Z2" s="164"/>
      <c r="AA2" s="164"/>
      <c r="AB2" s="164"/>
      <c r="AC2" s="164"/>
      <c r="AD2" s="164"/>
      <c r="AE2" s="28"/>
      <c r="BH2" s="28"/>
    </row>
    <row r="3" spans="2:60" ht="20.100000000000001" customHeight="1" x14ac:dyDescent="0.2">
      <c r="B3" s="160" t="s">
        <v>186</v>
      </c>
      <c r="C3" s="160"/>
      <c r="D3" s="160"/>
      <c r="E3" s="142" t="s">
        <v>63</v>
      </c>
      <c r="F3" s="11"/>
      <c r="G3" s="164"/>
      <c r="H3" s="164"/>
      <c r="I3" s="164"/>
      <c r="J3" s="164"/>
      <c r="K3" s="164"/>
      <c r="L3" s="164"/>
      <c r="M3" s="164"/>
      <c r="N3" s="164"/>
      <c r="O3" s="164"/>
      <c r="P3" s="164"/>
      <c r="Q3" s="164"/>
      <c r="R3" s="164"/>
      <c r="S3" s="164"/>
      <c r="T3" s="164"/>
      <c r="U3" s="164"/>
      <c r="V3" s="164"/>
      <c r="W3" s="164"/>
      <c r="X3" s="164"/>
      <c r="Y3" s="164"/>
      <c r="Z3" s="164"/>
      <c r="AA3" s="164"/>
      <c r="AB3" s="164"/>
      <c r="AC3" s="164"/>
      <c r="AD3" s="164"/>
      <c r="AE3" s="30"/>
      <c r="BH3" s="30"/>
    </row>
    <row r="4" spans="2:60" ht="20.100000000000001" customHeight="1" x14ac:dyDescent="0.2">
      <c r="B4" s="150" t="s">
        <v>66</v>
      </c>
      <c r="C4" s="150"/>
      <c r="D4" s="150"/>
      <c r="E4" s="142" t="s">
        <v>64</v>
      </c>
      <c r="F4" s="11"/>
      <c r="G4" s="164"/>
      <c r="H4" s="164"/>
      <c r="I4" s="164"/>
      <c r="J4" s="164"/>
      <c r="K4" s="164"/>
      <c r="L4" s="164"/>
      <c r="M4" s="164"/>
      <c r="N4" s="164"/>
      <c r="O4" s="164"/>
      <c r="P4" s="164"/>
      <c r="Q4" s="164"/>
      <c r="R4" s="164"/>
      <c r="S4" s="164"/>
      <c r="T4" s="164"/>
      <c r="U4" s="164"/>
      <c r="V4" s="164"/>
      <c r="W4" s="164"/>
      <c r="X4" s="164"/>
      <c r="Y4" s="164"/>
      <c r="Z4" s="164"/>
      <c r="AA4" s="164"/>
      <c r="AB4" s="164"/>
      <c r="AC4" s="164"/>
      <c r="AD4" s="164"/>
      <c r="AE4" s="27"/>
      <c r="BH4" s="27"/>
    </row>
    <row r="5" spans="2:60" ht="15.95" customHeight="1" x14ac:dyDescent="0.2">
      <c r="F5" s="11"/>
      <c r="AE5" s="27"/>
      <c r="BH5" s="27"/>
    </row>
    <row r="6" spans="2:60" ht="15.95" customHeight="1" x14ac:dyDescent="0.2">
      <c r="B6" s="98" t="s">
        <v>28</v>
      </c>
      <c r="C6" s="99" t="s">
        <v>33</v>
      </c>
      <c r="D6" s="100" t="s">
        <v>14</v>
      </c>
      <c r="E6" s="101" t="s">
        <v>15</v>
      </c>
      <c r="F6" s="11"/>
      <c r="G6" s="165" t="s">
        <v>0</v>
      </c>
      <c r="H6" s="165"/>
      <c r="I6" s="165"/>
      <c r="J6" s="165"/>
      <c r="K6" s="165" t="s">
        <v>2</v>
      </c>
      <c r="L6" s="166" t="s">
        <v>65</v>
      </c>
      <c r="M6" s="165" t="s">
        <v>27</v>
      </c>
      <c r="N6" s="165"/>
      <c r="O6" s="165"/>
      <c r="P6" s="165"/>
      <c r="Q6" s="165"/>
      <c r="R6" s="165"/>
      <c r="S6" s="165"/>
      <c r="T6" s="165"/>
      <c r="U6" s="165"/>
      <c r="V6" s="165"/>
      <c r="W6" s="165"/>
      <c r="X6" s="165"/>
      <c r="Y6" s="165"/>
      <c r="Z6" s="165"/>
      <c r="AA6" s="165"/>
      <c r="AB6" s="165"/>
      <c r="AC6" s="165"/>
      <c r="AD6" s="165"/>
      <c r="AE6" s="27"/>
      <c r="BH6" s="27"/>
    </row>
    <row r="7" spans="2:60" ht="15.95" customHeight="1" x14ac:dyDescent="0.2">
      <c r="B7" s="104">
        <v>1</v>
      </c>
      <c r="C7" s="105">
        <v>41371</v>
      </c>
      <c r="D7" s="106" t="s">
        <v>72</v>
      </c>
      <c r="E7" s="107" t="s">
        <v>78</v>
      </c>
      <c r="F7" s="17"/>
      <c r="G7" s="165"/>
      <c r="H7" s="165"/>
      <c r="I7" s="165"/>
      <c r="J7" s="165"/>
      <c r="K7" s="165"/>
      <c r="L7" s="166"/>
      <c r="M7" s="52">
        <v>1</v>
      </c>
      <c r="N7" s="52">
        <v>2</v>
      </c>
      <c r="O7" s="52">
        <v>3</v>
      </c>
      <c r="P7" s="52">
        <v>4</v>
      </c>
      <c r="Q7" s="52">
        <v>5</v>
      </c>
      <c r="R7" s="52">
        <v>6</v>
      </c>
      <c r="S7" s="52">
        <v>7</v>
      </c>
      <c r="T7" s="52">
        <v>8</v>
      </c>
      <c r="U7" s="52">
        <v>9</v>
      </c>
      <c r="V7" s="52">
        <v>10</v>
      </c>
      <c r="W7" s="52">
        <v>11</v>
      </c>
      <c r="X7" s="52">
        <v>12</v>
      </c>
      <c r="Y7" s="52">
        <v>13</v>
      </c>
      <c r="Z7" s="52">
        <v>14</v>
      </c>
      <c r="AA7" s="52">
        <v>15</v>
      </c>
      <c r="AB7" s="52">
        <v>16</v>
      </c>
      <c r="AC7" s="52">
        <v>17</v>
      </c>
      <c r="AD7" s="52">
        <v>18</v>
      </c>
      <c r="AE7" s="27"/>
      <c r="BH7" s="27"/>
    </row>
    <row r="8" spans="2:60" ht="15.95" customHeight="1" x14ac:dyDescent="0.2">
      <c r="B8" s="109">
        <v>2</v>
      </c>
      <c r="C8" s="110">
        <v>41385</v>
      </c>
      <c r="D8" s="111" t="s">
        <v>75</v>
      </c>
      <c r="E8" s="112" t="s">
        <v>144</v>
      </c>
      <c r="F8" s="17"/>
      <c r="G8" s="65">
        <f>IF('Team and Driver'!O7&lt;&gt;"",'Team and Driver'!O7,"")</f>
        <v>1</v>
      </c>
      <c r="H8" s="73">
        <f>IF(K8&lt;&gt;"",IF($H$1&lt;77,G8,VLOOKUP(K8,'Dummy Table Standings'!$B$38:$CR$52,$H$1,FALSE)),"")</f>
        <v>1</v>
      </c>
      <c r="I8" s="67" t="str">
        <f t="shared" ref="I8:I18" si="0">IF(G8&lt;H8,"p",IF(G8&gt;H8,"q",""))</f>
        <v/>
      </c>
      <c r="J8" s="65" t="str">
        <f t="shared" ref="J8:J18" si="1">IF(K8&lt;&gt;"",IF((H8-G8)&lt;&gt;0,ABS(H8-G8),""),"")</f>
        <v/>
      </c>
      <c r="K8" s="68" t="str">
        <f>VLOOKUP(G8,'Dummy Table Standings'!$A$38:$B$52,2,FALSE)</f>
        <v>Avintia Blusens</v>
      </c>
      <c r="L8" s="65">
        <f t="shared" ref="L8:L18" si="2">IF(K8&lt;&gt;"",SUM(M8:AD8),"")</f>
        <v>0</v>
      </c>
      <c r="M8" s="65">
        <f>IF($K8&lt;&gt;"",VLOOKUP($K8,'Dummy Table Standings'!$B$38:$BE$52,M$7+36,FALSE),"")</f>
        <v>0</v>
      </c>
      <c r="N8" s="65">
        <f>IF($K8&lt;&gt;"",VLOOKUP($K8,'Dummy Table Standings'!$B$38:$BE$52,N$7+36,FALSE),"")</f>
        <v>0</v>
      </c>
      <c r="O8" s="65">
        <f>IF($K8&lt;&gt;"",VLOOKUP($K8,'Dummy Table Standings'!$B$38:$BE$52,O$7+36,FALSE),"")</f>
        <v>0</v>
      </c>
      <c r="P8" s="65">
        <f>IF($K8&lt;&gt;"",VLOOKUP($K8,'Dummy Table Standings'!$B$38:$BE$52,P$7+36,FALSE),"")</f>
        <v>0</v>
      </c>
      <c r="Q8" s="65">
        <f>IF($K8&lt;&gt;"",VLOOKUP($K8,'Dummy Table Standings'!$B$38:$BE$52,Q$7+36,FALSE),"")</f>
        <v>0</v>
      </c>
      <c r="R8" s="65">
        <f>IF($K8&lt;&gt;"",VLOOKUP($K8,'Dummy Table Standings'!$B$38:$BE$52,R$7+36,FALSE),"")</f>
        <v>0</v>
      </c>
      <c r="S8" s="65">
        <f>IF($K8&lt;&gt;"",VLOOKUP($K8,'Dummy Table Standings'!$B$38:$BE$52,S$7+36,FALSE),"")</f>
        <v>0</v>
      </c>
      <c r="T8" s="65">
        <f>IF($K8&lt;&gt;"",VLOOKUP($K8,'Dummy Table Standings'!$B$38:$BE$52,T$7+36,FALSE),"")</f>
        <v>0</v>
      </c>
      <c r="U8" s="65">
        <f>IF($K8&lt;&gt;"",VLOOKUP($K8,'Dummy Table Standings'!$B$38:$BE$52,U$7+36,FALSE),"")</f>
        <v>0</v>
      </c>
      <c r="V8" s="65">
        <f>IF($K8&lt;&gt;"",VLOOKUP($K8,'Dummy Table Standings'!$B$38:$BE$52,V$7+36,FALSE),"")</f>
        <v>0</v>
      </c>
      <c r="W8" s="65">
        <f>IF($K8&lt;&gt;"",VLOOKUP($K8,'Dummy Table Standings'!$B$38:$BE$52,W$7+36,FALSE),"")</f>
        <v>0</v>
      </c>
      <c r="X8" s="65">
        <f>IF($K8&lt;&gt;"",VLOOKUP($K8,'Dummy Table Standings'!$B$38:$BE$52,X$7+36,FALSE),"")</f>
        <v>0</v>
      </c>
      <c r="Y8" s="65">
        <f>IF($K8&lt;&gt;"",VLOOKUP($K8,'Dummy Table Standings'!$B$38:$BE$52,Y$7+36,FALSE),"")</f>
        <v>0</v>
      </c>
      <c r="Z8" s="65">
        <f>IF($K8&lt;&gt;"",VLOOKUP($K8,'Dummy Table Standings'!$B$38:$BE$52,Z$7+36,FALSE),"")</f>
        <v>0</v>
      </c>
      <c r="AA8" s="65">
        <f>IF($K8&lt;&gt;"",VLOOKUP($K8,'Dummy Table Standings'!$B$38:$BE$52,AA$7+36,FALSE),"")</f>
        <v>0</v>
      </c>
      <c r="AB8" s="65">
        <f>IF($K8&lt;&gt;"",VLOOKUP($K8,'Dummy Table Standings'!$B$38:$BE$52,AB$7+36,FALSE),"")</f>
        <v>0</v>
      </c>
      <c r="AC8" s="65">
        <f>IF($K8&lt;&gt;"",VLOOKUP($K8,'Dummy Table Standings'!$B$38:$BE$52,AC$7+36,FALSE),"")</f>
        <v>0</v>
      </c>
      <c r="AD8" s="65">
        <f>IF($K8&lt;&gt;"",VLOOKUP($K8,'Dummy Table Standings'!$B$38:$BE$52,AD$7+36,FALSE),"")</f>
        <v>0</v>
      </c>
      <c r="AE8" s="27"/>
      <c r="BH8" s="27"/>
    </row>
    <row r="9" spans="2:60" ht="15.95" customHeight="1" x14ac:dyDescent="0.2">
      <c r="B9" s="104">
        <v>3</v>
      </c>
      <c r="C9" s="105">
        <v>41399</v>
      </c>
      <c r="D9" s="106" t="s">
        <v>18</v>
      </c>
      <c r="E9" s="107" t="s">
        <v>79</v>
      </c>
      <c r="F9" s="17"/>
      <c r="G9" s="69">
        <f>IF('Team and Driver'!O8&lt;&gt;"",'Team and Driver'!O8,"")</f>
        <v>2</v>
      </c>
      <c r="H9" s="75">
        <f>IF(K9&lt;&gt;"",IF($H$1&lt;77,G9,VLOOKUP(K9,'Dummy Table Standings'!$B$38:$CR$52,$H$1,FALSE)),"")</f>
        <v>2</v>
      </c>
      <c r="I9" s="71" t="str">
        <f t="shared" si="0"/>
        <v/>
      </c>
      <c r="J9" s="69" t="str">
        <f t="shared" si="1"/>
        <v/>
      </c>
      <c r="K9" s="72" t="str">
        <f>VLOOKUP(G9,'Dummy Table Standings'!$A$38:$B$52,2,FALSE)</f>
        <v>Came IodaRacing Project</v>
      </c>
      <c r="L9" s="69">
        <f t="shared" si="2"/>
        <v>0</v>
      </c>
      <c r="M9" s="69">
        <f>IF($K9&lt;&gt;"",VLOOKUP($K9,'Dummy Table Standings'!$B$38:$BE$52,M$7+36,FALSE),"")</f>
        <v>0</v>
      </c>
      <c r="N9" s="69">
        <f>IF($K9&lt;&gt;"",VLOOKUP($K9,'Dummy Table Standings'!$B$38:$BE$52,N$7+36,FALSE),"")</f>
        <v>0</v>
      </c>
      <c r="O9" s="69">
        <f>IF($K9&lt;&gt;"",VLOOKUP($K9,'Dummy Table Standings'!$B$38:$BE$52,O$7+36,FALSE),"")</f>
        <v>0</v>
      </c>
      <c r="P9" s="69">
        <f>IF($K9&lt;&gt;"",VLOOKUP($K9,'Dummy Table Standings'!$B$38:$BE$52,P$7+36,FALSE),"")</f>
        <v>0</v>
      </c>
      <c r="Q9" s="69">
        <f>IF($K9&lt;&gt;"",VLOOKUP($K9,'Dummy Table Standings'!$B$38:$BE$52,Q$7+36,FALSE),"")</f>
        <v>0</v>
      </c>
      <c r="R9" s="69">
        <f>IF($K9&lt;&gt;"",VLOOKUP($K9,'Dummy Table Standings'!$B$38:$BE$52,R$7+36,FALSE),"")</f>
        <v>0</v>
      </c>
      <c r="S9" s="69">
        <f>IF($K9&lt;&gt;"",VLOOKUP($K9,'Dummy Table Standings'!$B$38:$BE$52,S$7+36,FALSE),"")</f>
        <v>0</v>
      </c>
      <c r="T9" s="69">
        <f>IF($K9&lt;&gt;"",VLOOKUP($K9,'Dummy Table Standings'!$B$38:$BE$52,T$7+36,FALSE),"")</f>
        <v>0</v>
      </c>
      <c r="U9" s="69">
        <f>IF($K9&lt;&gt;"",VLOOKUP($K9,'Dummy Table Standings'!$B$38:$BE$52,U$7+36,FALSE),"")</f>
        <v>0</v>
      </c>
      <c r="V9" s="69">
        <f>IF($K9&lt;&gt;"",VLOOKUP($K9,'Dummy Table Standings'!$B$38:$BE$52,V$7+36,FALSE),"")</f>
        <v>0</v>
      </c>
      <c r="W9" s="69">
        <f>IF($K9&lt;&gt;"",VLOOKUP($K9,'Dummy Table Standings'!$B$38:$BE$52,W$7+36,FALSE),"")</f>
        <v>0</v>
      </c>
      <c r="X9" s="69">
        <f>IF($K9&lt;&gt;"",VLOOKUP($K9,'Dummy Table Standings'!$B$38:$BE$52,X$7+36,FALSE),"")</f>
        <v>0</v>
      </c>
      <c r="Y9" s="69">
        <f>IF($K9&lt;&gt;"",VLOOKUP($K9,'Dummy Table Standings'!$B$38:$BE$52,Y$7+36,FALSE),"")</f>
        <v>0</v>
      </c>
      <c r="Z9" s="69">
        <f>IF($K9&lt;&gt;"",VLOOKUP($K9,'Dummy Table Standings'!$B$38:$BE$52,Z$7+36,FALSE),"")</f>
        <v>0</v>
      </c>
      <c r="AA9" s="69">
        <f>IF($K9&lt;&gt;"",VLOOKUP($K9,'Dummy Table Standings'!$B$38:$BE$52,AA$7+36,FALSE),"")</f>
        <v>0</v>
      </c>
      <c r="AB9" s="69">
        <f>IF($K9&lt;&gt;"",VLOOKUP($K9,'Dummy Table Standings'!$B$38:$BE$52,AB$7+36,FALSE),"")</f>
        <v>0</v>
      </c>
      <c r="AC9" s="69">
        <f>IF($K9&lt;&gt;"",VLOOKUP($K9,'Dummy Table Standings'!$B$38:$BE$52,AC$7+36,FALSE),"")</f>
        <v>0</v>
      </c>
      <c r="AD9" s="69">
        <f>IF($K9&lt;&gt;"",VLOOKUP($K9,'Dummy Table Standings'!$B$38:$BE$52,AD$7+36,FALSE),"")</f>
        <v>0</v>
      </c>
      <c r="AE9" s="27"/>
      <c r="BH9" s="27"/>
    </row>
    <row r="10" spans="2:60" ht="15.95" customHeight="1" x14ac:dyDescent="0.2">
      <c r="B10" s="109">
        <v>4</v>
      </c>
      <c r="C10" s="110">
        <v>41413</v>
      </c>
      <c r="D10" s="111" t="s">
        <v>73</v>
      </c>
      <c r="E10" s="112" t="s">
        <v>80</v>
      </c>
      <c r="F10" s="17"/>
      <c r="G10" s="65">
        <f>IF('Team and Driver'!O9&lt;&gt;"",'Team and Driver'!O9,"")</f>
        <v>3</v>
      </c>
      <c r="H10" s="73">
        <f>IF(K10&lt;&gt;"",IF($H$1&lt;77,G10,VLOOKUP(K10,'Dummy Table Standings'!$B$38:$CR$52,$H$1,FALSE)),"")</f>
        <v>3</v>
      </c>
      <c r="I10" s="67" t="str">
        <f t="shared" si="0"/>
        <v/>
      </c>
      <c r="J10" s="65" t="str">
        <f t="shared" si="1"/>
        <v/>
      </c>
      <c r="K10" s="68" t="str">
        <f>VLOOKUP(G10,'Dummy Table Standings'!$A$38:$B$52,2,FALSE)</f>
        <v>Cardion AB Motoracing</v>
      </c>
      <c r="L10" s="65">
        <f t="shared" si="2"/>
        <v>0</v>
      </c>
      <c r="M10" s="65">
        <f>IF($K10&lt;&gt;"",VLOOKUP($K10,'Dummy Table Standings'!$B$38:$BE$52,M$7+36,FALSE),"")</f>
        <v>0</v>
      </c>
      <c r="N10" s="65">
        <f>IF($K10&lt;&gt;"",VLOOKUP($K10,'Dummy Table Standings'!$B$38:$BE$52,N$7+36,FALSE),"")</f>
        <v>0</v>
      </c>
      <c r="O10" s="65">
        <f>IF($K10&lt;&gt;"",VLOOKUP($K10,'Dummy Table Standings'!$B$38:$BE$52,O$7+36,FALSE),"")</f>
        <v>0</v>
      </c>
      <c r="P10" s="65">
        <f>IF($K10&lt;&gt;"",VLOOKUP($K10,'Dummy Table Standings'!$B$38:$BE$52,P$7+36,FALSE),"")</f>
        <v>0</v>
      </c>
      <c r="Q10" s="65">
        <f>IF($K10&lt;&gt;"",VLOOKUP($K10,'Dummy Table Standings'!$B$38:$BE$52,Q$7+36,FALSE),"")</f>
        <v>0</v>
      </c>
      <c r="R10" s="65">
        <f>IF($K10&lt;&gt;"",VLOOKUP($K10,'Dummy Table Standings'!$B$38:$BE$52,R$7+36,FALSE),"")</f>
        <v>0</v>
      </c>
      <c r="S10" s="65">
        <f>IF($K10&lt;&gt;"",VLOOKUP($K10,'Dummy Table Standings'!$B$38:$BE$52,S$7+36,FALSE),"")</f>
        <v>0</v>
      </c>
      <c r="T10" s="65">
        <f>IF($K10&lt;&gt;"",VLOOKUP($K10,'Dummy Table Standings'!$B$38:$BE$52,T$7+36,FALSE),"")</f>
        <v>0</v>
      </c>
      <c r="U10" s="65">
        <f>IF($K10&lt;&gt;"",VLOOKUP($K10,'Dummy Table Standings'!$B$38:$BE$52,U$7+36,FALSE),"")</f>
        <v>0</v>
      </c>
      <c r="V10" s="65">
        <f>IF($K10&lt;&gt;"",VLOOKUP($K10,'Dummy Table Standings'!$B$38:$BE$52,V$7+36,FALSE),"")</f>
        <v>0</v>
      </c>
      <c r="W10" s="65">
        <f>IF($K10&lt;&gt;"",VLOOKUP($K10,'Dummy Table Standings'!$B$38:$BE$52,W$7+36,FALSE),"")</f>
        <v>0</v>
      </c>
      <c r="X10" s="65">
        <f>IF($K10&lt;&gt;"",VLOOKUP($K10,'Dummy Table Standings'!$B$38:$BE$52,X$7+36,FALSE),"")</f>
        <v>0</v>
      </c>
      <c r="Y10" s="65">
        <f>IF($K10&lt;&gt;"",VLOOKUP($K10,'Dummy Table Standings'!$B$38:$BE$52,Y$7+36,FALSE),"")</f>
        <v>0</v>
      </c>
      <c r="Z10" s="65">
        <f>IF($K10&lt;&gt;"",VLOOKUP($K10,'Dummy Table Standings'!$B$38:$BE$52,Z$7+36,FALSE),"")</f>
        <v>0</v>
      </c>
      <c r="AA10" s="65">
        <f>IF($K10&lt;&gt;"",VLOOKUP($K10,'Dummy Table Standings'!$B$38:$BE$52,AA$7+36,FALSE),"")</f>
        <v>0</v>
      </c>
      <c r="AB10" s="65">
        <f>IF($K10&lt;&gt;"",VLOOKUP($K10,'Dummy Table Standings'!$B$38:$BE$52,AB$7+36,FALSE),"")</f>
        <v>0</v>
      </c>
      <c r="AC10" s="65">
        <f>IF($K10&lt;&gt;"",VLOOKUP($K10,'Dummy Table Standings'!$B$38:$BE$52,AC$7+36,FALSE),"")</f>
        <v>0</v>
      </c>
      <c r="AD10" s="65">
        <f>IF($K10&lt;&gt;"",VLOOKUP($K10,'Dummy Table Standings'!$B$38:$BE$52,AD$7+36,FALSE),"")</f>
        <v>0</v>
      </c>
      <c r="AE10" s="27"/>
      <c r="BH10" s="27"/>
    </row>
    <row r="11" spans="2:60" ht="15.95" customHeight="1" x14ac:dyDescent="0.2">
      <c r="B11" s="104">
        <v>5</v>
      </c>
      <c r="C11" s="105">
        <v>41427</v>
      </c>
      <c r="D11" s="106" t="s">
        <v>22</v>
      </c>
      <c r="E11" s="107" t="s">
        <v>82</v>
      </c>
      <c r="F11" s="17"/>
      <c r="G11" s="69">
        <f>IF('Team and Driver'!O10&lt;&gt;"",'Team and Driver'!O10,"")</f>
        <v>4</v>
      </c>
      <c r="H11" s="75">
        <f>IF(K11&lt;&gt;"",IF($H$1&lt;77,G11,VLOOKUP(K11,'Dummy Table Standings'!$B$38:$CR$52,$H$1,FALSE)),"")</f>
        <v>4</v>
      </c>
      <c r="I11" s="71" t="str">
        <f t="shared" si="0"/>
        <v/>
      </c>
      <c r="J11" s="69" t="str">
        <f t="shared" si="1"/>
        <v/>
      </c>
      <c r="K11" s="72" t="str">
        <f>VLOOKUP(G11,'Dummy Table Standings'!$A$38:$B$52,2,FALSE)</f>
        <v>Ducati Team</v>
      </c>
      <c r="L11" s="69">
        <f t="shared" si="2"/>
        <v>0</v>
      </c>
      <c r="M11" s="69">
        <f>IF($K11&lt;&gt;"",VLOOKUP($K11,'Dummy Table Standings'!$B$38:$BE$52,M$7+36,FALSE),"")</f>
        <v>0</v>
      </c>
      <c r="N11" s="69">
        <f>IF($K11&lt;&gt;"",VLOOKUP($K11,'Dummy Table Standings'!$B$38:$BE$52,N$7+36,FALSE),"")</f>
        <v>0</v>
      </c>
      <c r="O11" s="69">
        <f>IF($K11&lt;&gt;"",VLOOKUP($K11,'Dummy Table Standings'!$B$38:$BE$52,O$7+36,FALSE),"")</f>
        <v>0</v>
      </c>
      <c r="P11" s="69">
        <f>IF($K11&lt;&gt;"",VLOOKUP($K11,'Dummy Table Standings'!$B$38:$BE$52,P$7+36,FALSE),"")</f>
        <v>0</v>
      </c>
      <c r="Q11" s="69">
        <f>IF($K11&lt;&gt;"",VLOOKUP($K11,'Dummy Table Standings'!$B$38:$BE$52,Q$7+36,FALSE),"")</f>
        <v>0</v>
      </c>
      <c r="R11" s="69">
        <f>IF($K11&lt;&gt;"",VLOOKUP($K11,'Dummy Table Standings'!$B$38:$BE$52,R$7+36,FALSE),"")</f>
        <v>0</v>
      </c>
      <c r="S11" s="69">
        <f>IF($K11&lt;&gt;"",VLOOKUP($K11,'Dummy Table Standings'!$B$38:$BE$52,S$7+36,FALSE),"")</f>
        <v>0</v>
      </c>
      <c r="T11" s="69">
        <f>IF($K11&lt;&gt;"",VLOOKUP($K11,'Dummy Table Standings'!$B$38:$BE$52,T$7+36,FALSE),"")</f>
        <v>0</v>
      </c>
      <c r="U11" s="69">
        <f>IF($K11&lt;&gt;"",VLOOKUP($K11,'Dummy Table Standings'!$B$38:$BE$52,U$7+36,FALSE),"")</f>
        <v>0</v>
      </c>
      <c r="V11" s="69">
        <f>IF($K11&lt;&gt;"",VLOOKUP($K11,'Dummy Table Standings'!$B$38:$BE$52,V$7+36,FALSE),"")</f>
        <v>0</v>
      </c>
      <c r="W11" s="69">
        <f>IF($K11&lt;&gt;"",VLOOKUP($K11,'Dummy Table Standings'!$B$38:$BE$52,W$7+36,FALSE),"")</f>
        <v>0</v>
      </c>
      <c r="X11" s="69">
        <f>IF($K11&lt;&gt;"",VLOOKUP($K11,'Dummy Table Standings'!$B$38:$BE$52,X$7+36,FALSE),"")</f>
        <v>0</v>
      </c>
      <c r="Y11" s="69">
        <f>IF($K11&lt;&gt;"",VLOOKUP($K11,'Dummy Table Standings'!$B$38:$BE$52,Y$7+36,FALSE),"")</f>
        <v>0</v>
      </c>
      <c r="Z11" s="69">
        <f>IF($K11&lt;&gt;"",VLOOKUP($K11,'Dummy Table Standings'!$B$38:$BE$52,Z$7+36,FALSE),"")</f>
        <v>0</v>
      </c>
      <c r="AA11" s="69">
        <f>IF($K11&lt;&gt;"",VLOOKUP($K11,'Dummy Table Standings'!$B$38:$BE$52,AA$7+36,FALSE),"")</f>
        <v>0</v>
      </c>
      <c r="AB11" s="69">
        <f>IF($K11&lt;&gt;"",VLOOKUP($K11,'Dummy Table Standings'!$B$38:$BE$52,AB$7+36,FALSE),"")</f>
        <v>0</v>
      </c>
      <c r="AC11" s="69">
        <f>IF($K11&lt;&gt;"",VLOOKUP($K11,'Dummy Table Standings'!$B$38:$BE$52,AC$7+36,FALSE),"")</f>
        <v>0</v>
      </c>
      <c r="AD11" s="69">
        <f>IF($K11&lt;&gt;"",VLOOKUP($K11,'Dummy Table Standings'!$B$38:$BE$52,AD$7+36,FALSE),"")</f>
        <v>0</v>
      </c>
      <c r="AE11" s="27"/>
      <c r="BH11" s="27"/>
    </row>
    <row r="12" spans="2:60" ht="15.95" customHeight="1" x14ac:dyDescent="0.2">
      <c r="B12" s="109">
        <v>6</v>
      </c>
      <c r="C12" s="110">
        <v>41441</v>
      </c>
      <c r="D12" s="111" t="s">
        <v>18</v>
      </c>
      <c r="E12" s="112" t="s">
        <v>25</v>
      </c>
      <c r="F12" s="17"/>
      <c r="G12" s="65">
        <f>IF('Team and Driver'!O11&lt;&gt;"",'Team and Driver'!O11,"")</f>
        <v>5</v>
      </c>
      <c r="H12" s="73">
        <f>IF(K12&lt;&gt;"",IF($H$1&lt;77,G12,VLOOKUP(K12,'Dummy Table Standings'!$B$38:$CR$52,$H$1,FALSE)),"")</f>
        <v>5</v>
      </c>
      <c r="I12" s="67" t="str">
        <f t="shared" si="0"/>
        <v/>
      </c>
      <c r="J12" s="65" t="str">
        <f t="shared" si="1"/>
        <v/>
      </c>
      <c r="K12" s="68" t="str">
        <f>VLOOKUP(G12,'Dummy Table Standings'!$A$38:$B$52,2,FALSE)</f>
        <v>Go&amp;Fun Honda Gresini</v>
      </c>
      <c r="L12" s="65">
        <f t="shared" si="2"/>
        <v>0</v>
      </c>
      <c r="M12" s="65">
        <f>IF($K12&lt;&gt;"",VLOOKUP($K12,'Dummy Table Standings'!$B$38:$BE$52,M$7+36,FALSE),"")</f>
        <v>0</v>
      </c>
      <c r="N12" s="65">
        <f>IF($K12&lt;&gt;"",VLOOKUP($K12,'Dummy Table Standings'!$B$38:$BE$52,N$7+36,FALSE),"")</f>
        <v>0</v>
      </c>
      <c r="O12" s="65">
        <f>IF($K12&lt;&gt;"",VLOOKUP($K12,'Dummy Table Standings'!$B$38:$BE$52,O$7+36,FALSE),"")</f>
        <v>0</v>
      </c>
      <c r="P12" s="65">
        <f>IF($K12&lt;&gt;"",VLOOKUP($K12,'Dummy Table Standings'!$B$38:$BE$52,P$7+36,FALSE),"")</f>
        <v>0</v>
      </c>
      <c r="Q12" s="65">
        <f>IF($K12&lt;&gt;"",VLOOKUP($K12,'Dummy Table Standings'!$B$38:$BE$52,Q$7+36,FALSE),"")</f>
        <v>0</v>
      </c>
      <c r="R12" s="65">
        <f>IF($K12&lt;&gt;"",VLOOKUP($K12,'Dummy Table Standings'!$B$38:$BE$52,R$7+36,FALSE),"")</f>
        <v>0</v>
      </c>
      <c r="S12" s="65">
        <f>IF($K12&lt;&gt;"",VLOOKUP($K12,'Dummy Table Standings'!$B$38:$BE$52,S$7+36,FALSE),"")</f>
        <v>0</v>
      </c>
      <c r="T12" s="65">
        <f>IF($K12&lt;&gt;"",VLOOKUP($K12,'Dummy Table Standings'!$B$38:$BE$52,T$7+36,FALSE),"")</f>
        <v>0</v>
      </c>
      <c r="U12" s="65">
        <f>IF($K12&lt;&gt;"",VLOOKUP($K12,'Dummy Table Standings'!$B$38:$BE$52,U$7+36,FALSE),"")</f>
        <v>0</v>
      </c>
      <c r="V12" s="65">
        <f>IF($K12&lt;&gt;"",VLOOKUP($K12,'Dummy Table Standings'!$B$38:$BE$52,V$7+36,FALSE),"")</f>
        <v>0</v>
      </c>
      <c r="W12" s="65">
        <f>IF($K12&lt;&gt;"",VLOOKUP($K12,'Dummy Table Standings'!$B$38:$BE$52,W$7+36,FALSE),"")</f>
        <v>0</v>
      </c>
      <c r="X12" s="65">
        <f>IF($K12&lt;&gt;"",VLOOKUP($K12,'Dummy Table Standings'!$B$38:$BE$52,X$7+36,FALSE),"")</f>
        <v>0</v>
      </c>
      <c r="Y12" s="65">
        <f>IF($K12&lt;&gt;"",VLOOKUP($K12,'Dummy Table Standings'!$B$38:$BE$52,Y$7+36,FALSE),"")</f>
        <v>0</v>
      </c>
      <c r="Z12" s="65">
        <f>IF($K12&lt;&gt;"",VLOOKUP($K12,'Dummy Table Standings'!$B$38:$BE$52,Z$7+36,FALSE),"")</f>
        <v>0</v>
      </c>
      <c r="AA12" s="65">
        <f>IF($K12&lt;&gt;"",VLOOKUP($K12,'Dummy Table Standings'!$B$38:$BE$52,AA$7+36,FALSE),"")</f>
        <v>0</v>
      </c>
      <c r="AB12" s="65">
        <f>IF($K12&lt;&gt;"",VLOOKUP($K12,'Dummy Table Standings'!$B$38:$BE$52,AB$7+36,FALSE),"")</f>
        <v>0</v>
      </c>
      <c r="AC12" s="65">
        <f>IF($K12&lt;&gt;"",VLOOKUP($K12,'Dummy Table Standings'!$B$38:$BE$52,AC$7+36,FALSE),"")</f>
        <v>0</v>
      </c>
      <c r="AD12" s="65">
        <f>IF($K12&lt;&gt;"",VLOOKUP($K12,'Dummy Table Standings'!$B$38:$BE$52,AD$7+36,FALSE),"")</f>
        <v>0</v>
      </c>
      <c r="AE12" s="27"/>
      <c r="BH12" s="27"/>
    </row>
    <row r="13" spans="2:60" ht="15.95" customHeight="1" x14ac:dyDescent="0.2">
      <c r="B13" s="104">
        <v>7</v>
      </c>
      <c r="C13" s="105">
        <v>41454</v>
      </c>
      <c r="D13" s="106" t="s">
        <v>74</v>
      </c>
      <c r="E13" s="107" t="s">
        <v>81</v>
      </c>
      <c r="F13" s="17"/>
      <c r="G13" s="69">
        <f>IF('Team and Driver'!O12&lt;&gt;"",'Team and Driver'!O12,"")</f>
        <v>6</v>
      </c>
      <c r="H13" s="75">
        <f>IF(K13&lt;&gt;"",IF($H$1&lt;77,G13,VLOOKUP(K13,'Dummy Table Standings'!$B$38:$CR$52,$H$1,FALSE)),"")</f>
        <v>6</v>
      </c>
      <c r="I13" s="71" t="str">
        <f t="shared" si="0"/>
        <v/>
      </c>
      <c r="J13" s="69" t="str">
        <f t="shared" si="1"/>
        <v/>
      </c>
      <c r="K13" s="72" t="str">
        <f>VLOOKUP(G13,'Dummy Table Standings'!$A$38:$B$52,2,FALSE)</f>
        <v>LCR Honda MotoGP</v>
      </c>
      <c r="L13" s="69">
        <f t="shared" si="2"/>
        <v>0</v>
      </c>
      <c r="M13" s="69">
        <f>IF($K13&lt;&gt;"",VLOOKUP($K13,'Dummy Table Standings'!$B$38:$BE$52,M$7+36,FALSE),"")</f>
        <v>0</v>
      </c>
      <c r="N13" s="69">
        <f>IF($K13&lt;&gt;"",VLOOKUP($K13,'Dummy Table Standings'!$B$38:$BE$52,N$7+36,FALSE),"")</f>
        <v>0</v>
      </c>
      <c r="O13" s="69">
        <f>IF($K13&lt;&gt;"",VLOOKUP($K13,'Dummy Table Standings'!$B$38:$BE$52,O$7+36,FALSE),"")</f>
        <v>0</v>
      </c>
      <c r="P13" s="69">
        <f>IF($K13&lt;&gt;"",VLOOKUP($K13,'Dummy Table Standings'!$B$38:$BE$52,P$7+36,FALSE),"")</f>
        <v>0</v>
      </c>
      <c r="Q13" s="69">
        <f>IF($K13&lt;&gt;"",VLOOKUP($K13,'Dummy Table Standings'!$B$38:$BE$52,Q$7+36,FALSE),"")</f>
        <v>0</v>
      </c>
      <c r="R13" s="69">
        <f>IF($K13&lt;&gt;"",VLOOKUP($K13,'Dummy Table Standings'!$B$38:$BE$52,R$7+36,FALSE),"")</f>
        <v>0</v>
      </c>
      <c r="S13" s="69">
        <f>IF($K13&lt;&gt;"",VLOOKUP($K13,'Dummy Table Standings'!$B$38:$BE$52,S$7+36,FALSE),"")</f>
        <v>0</v>
      </c>
      <c r="T13" s="69">
        <f>IF($K13&lt;&gt;"",VLOOKUP($K13,'Dummy Table Standings'!$B$38:$BE$52,T$7+36,FALSE),"")</f>
        <v>0</v>
      </c>
      <c r="U13" s="69">
        <f>IF($K13&lt;&gt;"",VLOOKUP($K13,'Dummy Table Standings'!$B$38:$BE$52,U$7+36,FALSE),"")</f>
        <v>0</v>
      </c>
      <c r="V13" s="69">
        <f>IF($K13&lt;&gt;"",VLOOKUP($K13,'Dummy Table Standings'!$B$38:$BE$52,V$7+36,FALSE),"")</f>
        <v>0</v>
      </c>
      <c r="W13" s="69">
        <f>IF($K13&lt;&gt;"",VLOOKUP($K13,'Dummy Table Standings'!$B$38:$BE$52,W$7+36,FALSE),"")</f>
        <v>0</v>
      </c>
      <c r="X13" s="69">
        <f>IF($K13&lt;&gt;"",VLOOKUP($K13,'Dummy Table Standings'!$B$38:$BE$52,X$7+36,FALSE),"")</f>
        <v>0</v>
      </c>
      <c r="Y13" s="69">
        <f>IF($K13&lt;&gt;"",VLOOKUP($K13,'Dummy Table Standings'!$B$38:$BE$52,Y$7+36,FALSE),"")</f>
        <v>0</v>
      </c>
      <c r="Z13" s="69">
        <f>IF($K13&lt;&gt;"",VLOOKUP($K13,'Dummy Table Standings'!$B$38:$BE$52,Z$7+36,FALSE),"")</f>
        <v>0</v>
      </c>
      <c r="AA13" s="69">
        <f>IF($K13&lt;&gt;"",VLOOKUP($K13,'Dummy Table Standings'!$B$38:$BE$52,AA$7+36,FALSE),"")</f>
        <v>0</v>
      </c>
      <c r="AB13" s="69">
        <f>IF($K13&lt;&gt;"",VLOOKUP($K13,'Dummy Table Standings'!$B$38:$BE$52,AB$7+36,FALSE),"")</f>
        <v>0</v>
      </c>
      <c r="AC13" s="69">
        <f>IF($K13&lt;&gt;"",VLOOKUP($K13,'Dummy Table Standings'!$B$38:$BE$52,AC$7+36,FALSE),"")</f>
        <v>0</v>
      </c>
      <c r="AD13" s="69">
        <f>IF($K13&lt;&gt;"",VLOOKUP($K13,'Dummy Table Standings'!$B$38:$BE$52,AD$7+36,FALSE),"")</f>
        <v>0</v>
      </c>
      <c r="AE13" s="27"/>
      <c r="BH13" s="27"/>
    </row>
    <row r="14" spans="2:60" ht="15.95" customHeight="1" x14ac:dyDescent="0.2">
      <c r="B14" s="109">
        <v>8</v>
      </c>
      <c r="C14" s="110">
        <v>41469</v>
      </c>
      <c r="D14" s="111" t="s">
        <v>20</v>
      </c>
      <c r="E14" s="112" t="s">
        <v>83</v>
      </c>
      <c r="F14" s="17"/>
      <c r="G14" s="65">
        <f>IF('Team and Driver'!O13&lt;&gt;"",'Team and Driver'!O13,"")</f>
        <v>7</v>
      </c>
      <c r="H14" s="73">
        <f>IF(K14&lt;&gt;"",IF($H$1&lt;77,G14,VLOOKUP(K14,'Dummy Table Standings'!$B$38:$CR$52,$H$1,FALSE)),"")</f>
        <v>7</v>
      </c>
      <c r="I14" s="67" t="str">
        <f t="shared" si="0"/>
        <v/>
      </c>
      <c r="J14" s="65" t="str">
        <f t="shared" si="1"/>
        <v/>
      </c>
      <c r="K14" s="68" t="str">
        <f>VLOOKUP(G14,'Dummy Table Standings'!$A$38:$B$52,2,FALSE)</f>
        <v>Monster Yamaha Tech 3</v>
      </c>
      <c r="L14" s="65">
        <f t="shared" si="2"/>
        <v>0</v>
      </c>
      <c r="M14" s="65">
        <f>IF($K14&lt;&gt;"",VLOOKUP($K14,'Dummy Table Standings'!$B$38:$BE$52,M$7+36,FALSE),"")</f>
        <v>0</v>
      </c>
      <c r="N14" s="65">
        <f>IF($K14&lt;&gt;"",VLOOKUP($K14,'Dummy Table Standings'!$B$38:$BE$52,N$7+36,FALSE),"")</f>
        <v>0</v>
      </c>
      <c r="O14" s="65">
        <f>IF($K14&lt;&gt;"",VLOOKUP($K14,'Dummy Table Standings'!$B$38:$BE$52,O$7+36,FALSE),"")</f>
        <v>0</v>
      </c>
      <c r="P14" s="65">
        <f>IF($K14&lt;&gt;"",VLOOKUP($K14,'Dummy Table Standings'!$B$38:$BE$52,P$7+36,FALSE),"")</f>
        <v>0</v>
      </c>
      <c r="Q14" s="65">
        <f>IF($K14&lt;&gt;"",VLOOKUP($K14,'Dummy Table Standings'!$B$38:$BE$52,Q$7+36,FALSE),"")</f>
        <v>0</v>
      </c>
      <c r="R14" s="65">
        <f>IF($K14&lt;&gt;"",VLOOKUP($K14,'Dummy Table Standings'!$B$38:$BE$52,R$7+36,FALSE),"")</f>
        <v>0</v>
      </c>
      <c r="S14" s="65">
        <f>IF($K14&lt;&gt;"",VLOOKUP($K14,'Dummy Table Standings'!$B$38:$BE$52,S$7+36,FALSE),"")</f>
        <v>0</v>
      </c>
      <c r="T14" s="65">
        <f>IF($K14&lt;&gt;"",VLOOKUP($K14,'Dummy Table Standings'!$B$38:$BE$52,T$7+36,FALSE),"")</f>
        <v>0</v>
      </c>
      <c r="U14" s="65">
        <f>IF($K14&lt;&gt;"",VLOOKUP($K14,'Dummy Table Standings'!$B$38:$BE$52,U$7+36,FALSE),"")</f>
        <v>0</v>
      </c>
      <c r="V14" s="65">
        <f>IF($K14&lt;&gt;"",VLOOKUP($K14,'Dummy Table Standings'!$B$38:$BE$52,V$7+36,FALSE),"")</f>
        <v>0</v>
      </c>
      <c r="W14" s="65">
        <f>IF($K14&lt;&gt;"",VLOOKUP($K14,'Dummy Table Standings'!$B$38:$BE$52,W$7+36,FALSE),"")</f>
        <v>0</v>
      </c>
      <c r="X14" s="65">
        <f>IF($K14&lt;&gt;"",VLOOKUP($K14,'Dummy Table Standings'!$B$38:$BE$52,X$7+36,FALSE),"")</f>
        <v>0</v>
      </c>
      <c r="Y14" s="65">
        <f>IF($K14&lt;&gt;"",VLOOKUP($K14,'Dummy Table Standings'!$B$38:$BE$52,Y$7+36,FALSE),"")</f>
        <v>0</v>
      </c>
      <c r="Z14" s="65">
        <f>IF($K14&lt;&gt;"",VLOOKUP($K14,'Dummy Table Standings'!$B$38:$BE$52,Z$7+36,FALSE),"")</f>
        <v>0</v>
      </c>
      <c r="AA14" s="65">
        <f>IF($K14&lt;&gt;"",VLOOKUP($K14,'Dummy Table Standings'!$B$38:$BE$52,AA$7+36,FALSE),"")</f>
        <v>0</v>
      </c>
      <c r="AB14" s="65">
        <f>IF($K14&lt;&gt;"",VLOOKUP($K14,'Dummy Table Standings'!$B$38:$BE$52,AB$7+36,FALSE),"")</f>
        <v>0</v>
      </c>
      <c r="AC14" s="65">
        <f>IF($K14&lt;&gt;"",VLOOKUP($K14,'Dummy Table Standings'!$B$38:$BE$52,AC$7+36,FALSE),"")</f>
        <v>0</v>
      </c>
      <c r="AD14" s="65">
        <f>IF($K14&lt;&gt;"",VLOOKUP($K14,'Dummy Table Standings'!$B$38:$BE$52,AD$7+36,FALSE),"")</f>
        <v>0</v>
      </c>
      <c r="AE14" s="27"/>
      <c r="BH14" s="27"/>
    </row>
    <row r="15" spans="2:60" ht="15.95" customHeight="1" x14ac:dyDescent="0.2">
      <c r="B15" s="104">
        <v>9</v>
      </c>
      <c r="C15" s="105">
        <v>41476</v>
      </c>
      <c r="D15" s="106" t="s">
        <v>75</v>
      </c>
      <c r="E15" s="107" t="s">
        <v>84</v>
      </c>
      <c r="F15" s="17"/>
      <c r="G15" s="69">
        <f>IF('Team and Driver'!O14&lt;&gt;"",'Team and Driver'!O14,"")</f>
        <v>8</v>
      </c>
      <c r="H15" s="75">
        <f>IF(K15&lt;&gt;"",IF($H$1&lt;77,G15,VLOOKUP(K15,'Dummy Table Standings'!$B$38:$CR$52,$H$1,FALSE)),"")</f>
        <v>8</v>
      </c>
      <c r="I15" s="71" t="str">
        <f t="shared" si="0"/>
        <v/>
      </c>
      <c r="J15" s="69" t="str">
        <f t="shared" si="1"/>
        <v/>
      </c>
      <c r="K15" s="72" t="str">
        <f>VLOOKUP(G15,'Dummy Table Standings'!$A$38:$B$52,2,FALSE)</f>
        <v>NGM Mobile Forward Racing</v>
      </c>
      <c r="L15" s="69">
        <f t="shared" si="2"/>
        <v>0</v>
      </c>
      <c r="M15" s="69">
        <f>IF($K15&lt;&gt;"",VLOOKUP($K15,'Dummy Table Standings'!$B$38:$BE$52,M$7+36,FALSE),"")</f>
        <v>0</v>
      </c>
      <c r="N15" s="69">
        <f>IF($K15&lt;&gt;"",VLOOKUP($K15,'Dummy Table Standings'!$B$38:$BE$52,N$7+36,FALSE),"")</f>
        <v>0</v>
      </c>
      <c r="O15" s="69">
        <f>IF($K15&lt;&gt;"",VLOOKUP($K15,'Dummy Table Standings'!$B$38:$BE$52,O$7+36,FALSE),"")</f>
        <v>0</v>
      </c>
      <c r="P15" s="69">
        <f>IF($K15&lt;&gt;"",VLOOKUP($K15,'Dummy Table Standings'!$B$38:$BE$52,P$7+36,FALSE),"")</f>
        <v>0</v>
      </c>
      <c r="Q15" s="69">
        <f>IF($K15&lt;&gt;"",VLOOKUP($K15,'Dummy Table Standings'!$B$38:$BE$52,Q$7+36,FALSE),"")</f>
        <v>0</v>
      </c>
      <c r="R15" s="69">
        <f>IF($K15&lt;&gt;"",VLOOKUP($K15,'Dummy Table Standings'!$B$38:$BE$52,R$7+36,FALSE),"")</f>
        <v>0</v>
      </c>
      <c r="S15" s="69">
        <f>IF($K15&lt;&gt;"",VLOOKUP($K15,'Dummy Table Standings'!$B$38:$BE$52,S$7+36,FALSE),"")</f>
        <v>0</v>
      </c>
      <c r="T15" s="69">
        <f>IF($K15&lt;&gt;"",VLOOKUP($K15,'Dummy Table Standings'!$B$38:$BE$52,T$7+36,FALSE),"")</f>
        <v>0</v>
      </c>
      <c r="U15" s="69">
        <f>IF($K15&lt;&gt;"",VLOOKUP($K15,'Dummy Table Standings'!$B$38:$BE$52,U$7+36,FALSE),"")</f>
        <v>0</v>
      </c>
      <c r="V15" s="69">
        <f>IF($K15&lt;&gt;"",VLOOKUP($K15,'Dummy Table Standings'!$B$38:$BE$52,V$7+36,FALSE),"")</f>
        <v>0</v>
      </c>
      <c r="W15" s="69">
        <f>IF($K15&lt;&gt;"",VLOOKUP($K15,'Dummy Table Standings'!$B$38:$BE$52,W$7+36,FALSE),"")</f>
        <v>0</v>
      </c>
      <c r="X15" s="69">
        <f>IF($K15&lt;&gt;"",VLOOKUP($K15,'Dummy Table Standings'!$B$38:$BE$52,X$7+36,FALSE),"")</f>
        <v>0</v>
      </c>
      <c r="Y15" s="69">
        <f>IF($K15&lt;&gt;"",VLOOKUP($K15,'Dummy Table Standings'!$B$38:$BE$52,Y$7+36,FALSE),"")</f>
        <v>0</v>
      </c>
      <c r="Z15" s="69">
        <f>IF($K15&lt;&gt;"",VLOOKUP($K15,'Dummy Table Standings'!$B$38:$BE$52,Z$7+36,FALSE),"")</f>
        <v>0</v>
      </c>
      <c r="AA15" s="69">
        <f>IF($K15&lt;&gt;"",VLOOKUP($K15,'Dummy Table Standings'!$B$38:$BE$52,AA$7+36,FALSE),"")</f>
        <v>0</v>
      </c>
      <c r="AB15" s="69">
        <f>IF($K15&lt;&gt;"",VLOOKUP($K15,'Dummy Table Standings'!$B$38:$BE$52,AB$7+36,FALSE),"")</f>
        <v>0</v>
      </c>
      <c r="AC15" s="69">
        <f>IF($K15&lt;&gt;"",VLOOKUP($K15,'Dummy Table Standings'!$B$38:$BE$52,AC$7+36,FALSE),"")</f>
        <v>0</v>
      </c>
      <c r="AD15" s="69">
        <f>IF($K15&lt;&gt;"",VLOOKUP($K15,'Dummy Table Standings'!$B$38:$BE$52,AD$7+36,FALSE),"")</f>
        <v>0</v>
      </c>
      <c r="AE15" s="27"/>
      <c r="BH15" s="27"/>
    </row>
    <row r="16" spans="2:60" ht="15.95" customHeight="1" x14ac:dyDescent="0.2">
      <c r="B16" s="109">
        <v>10</v>
      </c>
      <c r="C16" s="110">
        <v>41504</v>
      </c>
      <c r="D16" s="111" t="s">
        <v>75</v>
      </c>
      <c r="E16" s="112" t="s">
        <v>86</v>
      </c>
      <c r="F16" s="17"/>
      <c r="G16" s="65">
        <f>IF('Team and Driver'!O15&lt;&gt;"",'Team and Driver'!O15,"")</f>
        <v>9</v>
      </c>
      <c r="H16" s="73">
        <f>IF(K16&lt;&gt;"",IF($H$1&lt;77,G16,VLOOKUP(K16,'Dummy Table Standings'!$B$38:$CR$52,$H$1,FALSE)),"")</f>
        <v>9</v>
      </c>
      <c r="I16" s="67" t="str">
        <f t="shared" si="0"/>
        <v/>
      </c>
      <c r="J16" s="65" t="str">
        <f t="shared" si="1"/>
        <v/>
      </c>
      <c r="K16" s="68" t="str">
        <f>VLOOKUP(G16,'Dummy Table Standings'!$A$38:$B$52,2,FALSE)</f>
        <v>Paul Bird Motorsport</v>
      </c>
      <c r="L16" s="65">
        <f t="shared" si="2"/>
        <v>0</v>
      </c>
      <c r="M16" s="65">
        <f>IF($K16&lt;&gt;"",VLOOKUP($K16,'Dummy Table Standings'!$B$38:$BE$52,M$7+36,FALSE),"")</f>
        <v>0</v>
      </c>
      <c r="N16" s="65">
        <f>IF($K16&lt;&gt;"",VLOOKUP($K16,'Dummy Table Standings'!$B$38:$BE$52,N$7+36,FALSE),"")</f>
        <v>0</v>
      </c>
      <c r="O16" s="65">
        <f>IF($K16&lt;&gt;"",VLOOKUP($K16,'Dummy Table Standings'!$B$38:$BE$52,O$7+36,FALSE),"")</f>
        <v>0</v>
      </c>
      <c r="P16" s="65">
        <f>IF($K16&lt;&gt;"",VLOOKUP($K16,'Dummy Table Standings'!$B$38:$BE$52,P$7+36,FALSE),"")</f>
        <v>0</v>
      </c>
      <c r="Q16" s="65">
        <f>IF($K16&lt;&gt;"",VLOOKUP($K16,'Dummy Table Standings'!$B$38:$BE$52,Q$7+36,FALSE),"")</f>
        <v>0</v>
      </c>
      <c r="R16" s="65">
        <f>IF($K16&lt;&gt;"",VLOOKUP($K16,'Dummy Table Standings'!$B$38:$BE$52,R$7+36,FALSE),"")</f>
        <v>0</v>
      </c>
      <c r="S16" s="65">
        <f>IF($K16&lt;&gt;"",VLOOKUP($K16,'Dummy Table Standings'!$B$38:$BE$52,S$7+36,FALSE),"")</f>
        <v>0</v>
      </c>
      <c r="T16" s="65">
        <f>IF($K16&lt;&gt;"",VLOOKUP($K16,'Dummy Table Standings'!$B$38:$BE$52,T$7+36,FALSE),"")</f>
        <v>0</v>
      </c>
      <c r="U16" s="65">
        <f>IF($K16&lt;&gt;"",VLOOKUP($K16,'Dummy Table Standings'!$B$38:$BE$52,U$7+36,FALSE),"")</f>
        <v>0</v>
      </c>
      <c r="V16" s="65">
        <f>IF($K16&lt;&gt;"",VLOOKUP($K16,'Dummy Table Standings'!$B$38:$BE$52,V$7+36,FALSE),"")</f>
        <v>0</v>
      </c>
      <c r="W16" s="65">
        <f>IF($K16&lt;&gt;"",VLOOKUP($K16,'Dummy Table Standings'!$B$38:$BE$52,W$7+36,FALSE),"")</f>
        <v>0</v>
      </c>
      <c r="X16" s="65">
        <f>IF($K16&lt;&gt;"",VLOOKUP($K16,'Dummy Table Standings'!$B$38:$BE$52,X$7+36,FALSE),"")</f>
        <v>0</v>
      </c>
      <c r="Y16" s="65">
        <f>IF($K16&lt;&gt;"",VLOOKUP($K16,'Dummy Table Standings'!$B$38:$BE$52,Y$7+36,FALSE),"")</f>
        <v>0</v>
      </c>
      <c r="Z16" s="65">
        <f>IF($K16&lt;&gt;"",VLOOKUP($K16,'Dummy Table Standings'!$B$38:$BE$52,Z$7+36,FALSE),"")</f>
        <v>0</v>
      </c>
      <c r="AA16" s="65">
        <f>IF($K16&lt;&gt;"",VLOOKUP($K16,'Dummy Table Standings'!$B$38:$BE$52,AA$7+36,FALSE),"")</f>
        <v>0</v>
      </c>
      <c r="AB16" s="65">
        <f>IF($K16&lt;&gt;"",VLOOKUP($K16,'Dummy Table Standings'!$B$38:$BE$52,AB$7+36,FALSE),"")</f>
        <v>0</v>
      </c>
      <c r="AC16" s="65">
        <f>IF($K16&lt;&gt;"",VLOOKUP($K16,'Dummy Table Standings'!$B$38:$BE$52,AC$7+36,FALSE),"")</f>
        <v>0</v>
      </c>
      <c r="AD16" s="65">
        <f>IF($K16&lt;&gt;"",VLOOKUP($K16,'Dummy Table Standings'!$B$38:$BE$52,AD$7+36,FALSE),"")</f>
        <v>0</v>
      </c>
      <c r="AE16" s="27"/>
      <c r="BH16" s="27"/>
    </row>
    <row r="17" spans="1:60" ht="15.95" customHeight="1" x14ac:dyDescent="0.2">
      <c r="A17" s="12"/>
      <c r="B17" s="104">
        <v>11</v>
      </c>
      <c r="C17" s="105">
        <v>41511</v>
      </c>
      <c r="D17" s="106" t="s">
        <v>76</v>
      </c>
      <c r="E17" s="107" t="s">
        <v>148</v>
      </c>
      <c r="F17" s="17"/>
      <c r="G17" s="69">
        <f>IF('Team and Driver'!O16&lt;&gt;"",'Team and Driver'!O16,"")</f>
        <v>10</v>
      </c>
      <c r="H17" s="75">
        <f>IF(K17&lt;&gt;"",IF($H$1&lt;77,G17,VLOOKUP(K17,'Dummy Table Standings'!$B$38:$CR$52,$H$1,FALSE)),"")</f>
        <v>10</v>
      </c>
      <c r="I17" s="71" t="str">
        <f t="shared" si="0"/>
        <v/>
      </c>
      <c r="J17" s="69" t="str">
        <f t="shared" si="1"/>
        <v/>
      </c>
      <c r="K17" s="72" t="str">
        <f>VLOOKUP(G17,'Dummy Table Standings'!$A$38:$B$52,2,FALSE)</f>
        <v>Power Electronics Aspar</v>
      </c>
      <c r="L17" s="69">
        <f t="shared" si="2"/>
        <v>0</v>
      </c>
      <c r="M17" s="69">
        <f>IF($K17&lt;&gt;"",VLOOKUP($K17,'Dummy Table Standings'!$B$38:$BE$52,M$7+36,FALSE),"")</f>
        <v>0</v>
      </c>
      <c r="N17" s="69">
        <f>IF($K17&lt;&gt;"",VLOOKUP($K17,'Dummy Table Standings'!$B$38:$BE$52,N$7+36,FALSE),"")</f>
        <v>0</v>
      </c>
      <c r="O17" s="69">
        <f>IF($K17&lt;&gt;"",VLOOKUP($K17,'Dummy Table Standings'!$B$38:$BE$52,O$7+36,FALSE),"")</f>
        <v>0</v>
      </c>
      <c r="P17" s="69">
        <f>IF($K17&lt;&gt;"",VLOOKUP($K17,'Dummy Table Standings'!$B$38:$BE$52,P$7+36,FALSE),"")</f>
        <v>0</v>
      </c>
      <c r="Q17" s="69">
        <f>IF($K17&lt;&gt;"",VLOOKUP($K17,'Dummy Table Standings'!$B$38:$BE$52,Q$7+36,FALSE),"")</f>
        <v>0</v>
      </c>
      <c r="R17" s="69">
        <f>IF($K17&lt;&gt;"",VLOOKUP($K17,'Dummy Table Standings'!$B$38:$BE$52,R$7+36,FALSE),"")</f>
        <v>0</v>
      </c>
      <c r="S17" s="69">
        <f>IF($K17&lt;&gt;"",VLOOKUP($K17,'Dummy Table Standings'!$B$38:$BE$52,S$7+36,FALSE),"")</f>
        <v>0</v>
      </c>
      <c r="T17" s="69">
        <f>IF($K17&lt;&gt;"",VLOOKUP($K17,'Dummy Table Standings'!$B$38:$BE$52,T$7+36,FALSE),"")</f>
        <v>0</v>
      </c>
      <c r="U17" s="69">
        <f>IF($K17&lt;&gt;"",VLOOKUP($K17,'Dummy Table Standings'!$B$38:$BE$52,U$7+36,FALSE),"")</f>
        <v>0</v>
      </c>
      <c r="V17" s="69">
        <f>IF($K17&lt;&gt;"",VLOOKUP($K17,'Dummy Table Standings'!$B$38:$BE$52,V$7+36,FALSE),"")</f>
        <v>0</v>
      </c>
      <c r="W17" s="69">
        <f>IF($K17&lt;&gt;"",VLOOKUP($K17,'Dummy Table Standings'!$B$38:$BE$52,W$7+36,FALSE),"")</f>
        <v>0</v>
      </c>
      <c r="X17" s="69">
        <f>IF($K17&lt;&gt;"",VLOOKUP($K17,'Dummy Table Standings'!$B$38:$BE$52,X$7+36,FALSE),"")</f>
        <v>0</v>
      </c>
      <c r="Y17" s="69">
        <f>IF($K17&lt;&gt;"",VLOOKUP($K17,'Dummy Table Standings'!$B$38:$BE$52,Y$7+36,FALSE),"")</f>
        <v>0</v>
      </c>
      <c r="Z17" s="69">
        <f>IF($K17&lt;&gt;"",VLOOKUP($K17,'Dummy Table Standings'!$B$38:$BE$52,Z$7+36,FALSE),"")</f>
        <v>0</v>
      </c>
      <c r="AA17" s="69">
        <f>IF($K17&lt;&gt;"",VLOOKUP($K17,'Dummy Table Standings'!$B$38:$BE$52,AA$7+36,FALSE),"")</f>
        <v>0</v>
      </c>
      <c r="AB17" s="69">
        <f>IF($K17&lt;&gt;"",VLOOKUP($K17,'Dummy Table Standings'!$B$38:$BE$52,AB$7+36,FALSE),"")</f>
        <v>0</v>
      </c>
      <c r="AC17" s="69">
        <f>IF($K17&lt;&gt;"",VLOOKUP($K17,'Dummy Table Standings'!$B$38:$BE$52,AC$7+36,FALSE),"")</f>
        <v>0</v>
      </c>
      <c r="AD17" s="69">
        <f>IF($K17&lt;&gt;"",VLOOKUP($K17,'Dummy Table Standings'!$B$38:$BE$52,AD$7+36,FALSE),"")</f>
        <v>0</v>
      </c>
      <c r="AE17" s="27"/>
      <c r="BH17" s="27"/>
    </row>
    <row r="18" spans="1:60" ht="15.95" customHeight="1" x14ac:dyDescent="0.2">
      <c r="B18" s="109">
        <v>12</v>
      </c>
      <c r="C18" s="110">
        <v>41518</v>
      </c>
      <c r="D18" s="111" t="s">
        <v>128</v>
      </c>
      <c r="E18" s="112" t="s">
        <v>19</v>
      </c>
      <c r="F18" s="17"/>
      <c r="G18" s="65">
        <f>IF('Team and Driver'!O17&lt;&gt;"",'Team and Driver'!O17,"")</f>
        <v>11</v>
      </c>
      <c r="H18" s="66">
        <f>IF(K18&lt;&gt;"",IF($H$1&lt;77,G18,VLOOKUP(K18,'Dummy Table Standings'!$B$38:$CR$52,$H$1,FALSE)),"")</f>
        <v>11</v>
      </c>
      <c r="I18" s="67" t="str">
        <f t="shared" si="0"/>
        <v/>
      </c>
      <c r="J18" s="65" t="str">
        <f t="shared" si="1"/>
        <v/>
      </c>
      <c r="K18" s="68" t="str">
        <f>VLOOKUP(G18,'Dummy Table Standings'!$A$38:$B$52,2,FALSE)</f>
        <v>Pramac Racing Team</v>
      </c>
      <c r="L18" s="65">
        <f t="shared" si="2"/>
        <v>0</v>
      </c>
      <c r="M18" s="65">
        <f>IF($K18&lt;&gt;"",VLOOKUP($K18,'Dummy Table Standings'!$B$38:$BE$52,M$7+36,FALSE),"")</f>
        <v>0</v>
      </c>
      <c r="N18" s="65">
        <f>IF($K18&lt;&gt;"",VLOOKUP($K18,'Dummy Table Standings'!$B$38:$BE$52,N$7+36,FALSE),"")</f>
        <v>0</v>
      </c>
      <c r="O18" s="65">
        <f>IF($K18&lt;&gt;"",VLOOKUP($K18,'Dummy Table Standings'!$B$38:$BE$52,O$7+36,FALSE),"")</f>
        <v>0</v>
      </c>
      <c r="P18" s="65">
        <f>IF($K18&lt;&gt;"",VLOOKUP($K18,'Dummy Table Standings'!$B$38:$BE$52,P$7+36,FALSE),"")</f>
        <v>0</v>
      </c>
      <c r="Q18" s="65">
        <f>IF($K18&lt;&gt;"",VLOOKUP($K18,'Dummy Table Standings'!$B$38:$BE$52,Q$7+36,FALSE),"")</f>
        <v>0</v>
      </c>
      <c r="R18" s="65">
        <f>IF($K18&lt;&gt;"",VLOOKUP($K18,'Dummy Table Standings'!$B$38:$BE$52,R$7+36,FALSE),"")</f>
        <v>0</v>
      </c>
      <c r="S18" s="65">
        <f>IF($K18&lt;&gt;"",VLOOKUP($K18,'Dummy Table Standings'!$B$38:$BE$52,S$7+36,FALSE),"")</f>
        <v>0</v>
      </c>
      <c r="T18" s="65">
        <f>IF($K18&lt;&gt;"",VLOOKUP($K18,'Dummy Table Standings'!$B$38:$BE$52,T$7+36,FALSE),"")</f>
        <v>0</v>
      </c>
      <c r="U18" s="65">
        <f>IF($K18&lt;&gt;"",VLOOKUP($K18,'Dummy Table Standings'!$B$38:$BE$52,U$7+36,FALSE),"")</f>
        <v>0</v>
      </c>
      <c r="V18" s="65">
        <f>IF($K18&lt;&gt;"",VLOOKUP($K18,'Dummy Table Standings'!$B$38:$BE$52,V$7+36,FALSE),"")</f>
        <v>0</v>
      </c>
      <c r="W18" s="65">
        <f>IF($K18&lt;&gt;"",VLOOKUP($K18,'Dummy Table Standings'!$B$38:$BE$52,W$7+36,FALSE),"")</f>
        <v>0</v>
      </c>
      <c r="X18" s="65">
        <f>IF($K18&lt;&gt;"",VLOOKUP($K18,'Dummy Table Standings'!$B$38:$BE$52,X$7+36,FALSE),"")</f>
        <v>0</v>
      </c>
      <c r="Y18" s="65">
        <f>IF($K18&lt;&gt;"",VLOOKUP($K18,'Dummy Table Standings'!$B$38:$BE$52,Y$7+36,FALSE),"")</f>
        <v>0</v>
      </c>
      <c r="Z18" s="65">
        <f>IF($K18&lt;&gt;"",VLOOKUP($K18,'Dummy Table Standings'!$B$38:$BE$52,Z$7+36,FALSE),"")</f>
        <v>0</v>
      </c>
      <c r="AA18" s="65">
        <f>IF($K18&lt;&gt;"",VLOOKUP($K18,'Dummy Table Standings'!$B$38:$BE$52,AA$7+36,FALSE),"")</f>
        <v>0</v>
      </c>
      <c r="AB18" s="65">
        <f>IF($K18&lt;&gt;"",VLOOKUP($K18,'Dummy Table Standings'!$B$38:$BE$52,AB$7+36,FALSE),"")</f>
        <v>0</v>
      </c>
      <c r="AC18" s="65">
        <f>IF($K18&lt;&gt;"",VLOOKUP($K18,'Dummy Table Standings'!$B$38:$BE$52,AC$7+36,FALSE),"")</f>
        <v>0</v>
      </c>
      <c r="AD18" s="65">
        <f>IF($K18&lt;&gt;"",VLOOKUP($K18,'Dummy Table Standings'!$B$38:$BE$52,AD$7+36,FALSE),"")</f>
        <v>0</v>
      </c>
      <c r="BH18" s="27"/>
    </row>
    <row r="19" spans="1:60" ht="15.95" customHeight="1" x14ac:dyDescent="0.2">
      <c r="B19" s="104">
        <v>13</v>
      </c>
      <c r="C19" s="105">
        <v>41532</v>
      </c>
      <c r="D19" s="106" t="s">
        <v>77</v>
      </c>
      <c r="E19" s="107" t="s">
        <v>87</v>
      </c>
      <c r="F19" s="17"/>
      <c r="G19" s="69">
        <f>IF('Team and Driver'!O18&lt;&gt;"",'Team and Driver'!O18,"")</f>
        <v>12</v>
      </c>
      <c r="H19" s="70">
        <f>IF(K19&lt;&gt;"",IF($H$1&lt;77,G19,VLOOKUP(K19,'Dummy Table Standings'!$B$38:$CR$52,$H$1,FALSE)),"")</f>
        <v>12</v>
      </c>
      <c r="I19" s="71" t="str">
        <f t="shared" ref="I19:I21" si="3">IF(G19&lt;H19,"p",IF(G19&gt;H19,"q",""))</f>
        <v/>
      </c>
      <c r="J19" s="69" t="str">
        <f t="shared" ref="J19:J21" si="4">IF(K19&lt;&gt;"",IF((H19-G19)&lt;&gt;0,ABS(H19-G19),""),"")</f>
        <v/>
      </c>
      <c r="K19" s="72" t="str">
        <f>VLOOKUP(G19,'Dummy Table Standings'!$A$38:$B$52,2,FALSE)</f>
        <v>Repsol Honda Team</v>
      </c>
      <c r="L19" s="69">
        <f t="shared" ref="L19:L21" si="5">IF(K19&lt;&gt;"",SUM(M19:AD19),"")</f>
        <v>0</v>
      </c>
      <c r="M19" s="69">
        <f>IF($K19&lt;&gt;"",VLOOKUP($K19,'Dummy Table Standings'!$B$38:$BE$52,M$7+36,FALSE),"")</f>
        <v>0</v>
      </c>
      <c r="N19" s="69">
        <f>IF($K19&lt;&gt;"",VLOOKUP($K19,'Dummy Table Standings'!$B$38:$BE$52,N$7+36,FALSE),"")</f>
        <v>0</v>
      </c>
      <c r="O19" s="69">
        <f>IF($K19&lt;&gt;"",VLOOKUP($K19,'Dummy Table Standings'!$B$38:$BE$52,O$7+36,FALSE),"")</f>
        <v>0</v>
      </c>
      <c r="P19" s="69">
        <f>IF($K19&lt;&gt;"",VLOOKUP($K19,'Dummy Table Standings'!$B$38:$BE$52,P$7+36,FALSE),"")</f>
        <v>0</v>
      </c>
      <c r="Q19" s="69">
        <f>IF($K19&lt;&gt;"",VLOOKUP($K19,'Dummy Table Standings'!$B$38:$BE$52,Q$7+36,FALSE),"")</f>
        <v>0</v>
      </c>
      <c r="R19" s="69">
        <f>IF($K19&lt;&gt;"",VLOOKUP($K19,'Dummy Table Standings'!$B$38:$BE$52,R$7+36,FALSE),"")</f>
        <v>0</v>
      </c>
      <c r="S19" s="69">
        <f>IF($K19&lt;&gt;"",VLOOKUP($K19,'Dummy Table Standings'!$B$38:$BE$52,S$7+36,FALSE),"")</f>
        <v>0</v>
      </c>
      <c r="T19" s="69">
        <f>IF($K19&lt;&gt;"",VLOOKUP($K19,'Dummy Table Standings'!$B$38:$BE$52,T$7+36,FALSE),"")</f>
        <v>0</v>
      </c>
      <c r="U19" s="69">
        <f>IF($K19&lt;&gt;"",VLOOKUP($K19,'Dummy Table Standings'!$B$38:$BE$52,U$7+36,FALSE),"")</f>
        <v>0</v>
      </c>
      <c r="V19" s="69">
        <f>IF($K19&lt;&gt;"",VLOOKUP($K19,'Dummy Table Standings'!$B$38:$BE$52,V$7+36,FALSE),"")</f>
        <v>0</v>
      </c>
      <c r="W19" s="69">
        <f>IF($K19&lt;&gt;"",VLOOKUP($K19,'Dummy Table Standings'!$B$38:$BE$52,W$7+36,FALSE),"")</f>
        <v>0</v>
      </c>
      <c r="X19" s="69">
        <f>IF($K19&lt;&gt;"",VLOOKUP($K19,'Dummy Table Standings'!$B$38:$BE$52,X$7+36,FALSE),"")</f>
        <v>0</v>
      </c>
      <c r="Y19" s="69">
        <f>IF($K19&lt;&gt;"",VLOOKUP($K19,'Dummy Table Standings'!$B$38:$BE$52,Y$7+36,FALSE),"")</f>
        <v>0</v>
      </c>
      <c r="Z19" s="69">
        <f>IF($K19&lt;&gt;"",VLOOKUP($K19,'Dummy Table Standings'!$B$38:$BE$52,Z$7+36,FALSE),"")</f>
        <v>0</v>
      </c>
      <c r="AA19" s="69">
        <f>IF($K19&lt;&gt;"",VLOOKUP($K19,'Dummy Table Standings'!$B$38:$BE$52,AA$7+36,FALSE),"")</f>
        <v>0</v>
      </c>
      <c r="AB19" s="69">
        <f>IF($K19&lt;&gt;"",VLOOKUP($K19,'Dummy Table Standings'!$B$38:$BE$52,AB$7+36,FALSE),"")</f>
        <v>0</v>
      </c>
      <c r="AC19" s="69">
        <f>IF($K19&lt;&gt;"",VLOOKUP($K19,'Dummy Table Standings'!$B$38:$BE$52,AC$7+36,FALSE),"")</f>
        <v>0</v>
      </c>
      <c r="AD19" s="69">
        <f>IF($K19&lt;&gt;"",VLOOKUP($K19,'Dummy Table Standings'!$B$38:$BE$52,AD$7+36,FALSE),"")</f>
        <v>0</v>
      </c>
      <c r="BH19" s="27"/>
    </row>
    <row r="20" spans="1:60" ht="15.95" customHeight="1" x14ac:dyDescent="0.2">
      <c r="B20" s="109">
        <v>14</v>
      </c>
      <c r="C20" s="110">
        <v>41546</v>
      </c>
      <c r="D20" s="111" t="s">
        <v>18</v>
      </c>
      <c r="E20" s="112" t="s">
        <v>118</v>
      </c>
      <c r="F20" s="17"/>
      <c r="G20" s="65">
        <f>IF('Team and Driver'!O19&lt;&gt;"",'Team and Driver'!O19,"")</f>
        <v>13</v>
      </c>
      <c r="H20" s="66">
        <f>IF(K20&lt;&gt;"",IF($H$1&lt;77,G20,VLOOKUP(K20,'Dummy Table Standings'!$B$38:$CR$52,$H$1,FALSE)),"")</f>
        <v>13</v>
      </c>
      <c r="I20" s="67" t="str">
        <f t="shared" si="3"/>
        <v/>
      </c>
      <c r="J20" s="65" t="str">
        <f t="shared" si="4"/>
        <v/>
      </c>
      <c r="K20" s="68" t="str">
        <f>VLOOKUP(G20,'Dummy Table Standings'!$A$38:$B$52,2,FALSE)</f>
        <v>Yamaha Factory Racing</v>
      </c>
      <c r="L20" s="65">
        <f t="shared" si="5"/>
        <v>0</v>
      </c>
      <c r="M20" s="65">
        <f>IF($K20&lt;&gt;"",VLOOKUP($K20,'Dummy Table Standings'!$B$38:$BE$52,M$7+36,FALSE),"")</f>
        <v>0</v>
      </c>
      <c r="N20" s="65">
        <f>IF($K20&lt;&gt;"",VLOOKUP($K20,'Dummy Table Standings'!$B$38:$BE$52,N$7+36,FALSE),"")</f>
        <v>0</v>
      </c>
      <c r="O20" s="65">
        <f>IF($K20&lt;&gt;"",VLOOKUP($K20,'Dummy Table Standings'!$B$38:$BE$52,O$7+36,FALSE),"")</f>
        <v>0</v>
      </c>
      <c r="P20" s="65">
        <f>IF($K20&lt;&gt;"",VLOOKUP($K20,'Dummy Table Standings'!$B$38:$BE$52,P$7+36,FALSE),"")</f>
        <v>0</v>
      </c>
      <c r="Q20" s="65">
        <f>IF($K20&lt;&gt;"",VLOOKUP($K20,'Dummy Table Standings'!$B$38:$BE$52,Q$7+36,FALSE),"")</f>
        <v>0</v>
      </c>
      <c r="R20" s="65">
        <f>IF($K20&lt;&gt;"",VLOOKUP($K20,'Dummy Table Standings'!$B$38:$BE$52,R$7+36,FALSE),"")</f>
        <v>0</v>
      </c>
      <c r="S20" s="65">
        <f>IF($K20&lt;&gt;"",VLOOKUP($K20,'Dummy Table Standings'!$B$38:$BE$52,S$7+36,FALSE),"")</f>
        <v>0</v>
      </c>
      <c r="T20" s="65">
        <f>IF($K20&lt;&gt;"",VLOOKUP($K20,'Dummy Table Standings'!$B$38:$BE$52,T$7+36,FALSE),"")</f>
        <v>0</v>
      </c>
      <c r="U20" s="65">
        <f>IF($K20&lt;&gt;"",VLOOKUP($K20,'Dummy Table Standings'!$B$38:$BE$52,U$7+36,FALSE),"")</f>
        <v>0</v>
      </c>
      <c r="V20" s="65">
        <f>IF($K20&lt;&gt;"",VLOOKUP($K20,'Dummy Table Standings'!$B$38:$BE$52,V$7+36,FALSE),"")</f>
        <v>0</v>
      </c>
      <c r="W20" s="65">
        <f>IF($K20&lt;&gt;"",VLOOKUP($K20,'Dummy Table Standings'!$B$38:$BE$52,W$7+36,FALSE),"")</f>
        <v>0</v>
      </c>
      <c r="X20" s="65">
        <f>IF($K20&lt;&gt;"",VLOOKUP($K20,'Dummy Table Standings'!$B$38:$BE$52,X$7+36,FALSE),"")</f>
        <v>0</v>
      </c>
      <c r="Y20" s="65">
        <f>IF($K20&lt;&gt;"",VLOOKUP($K20,'Dummy Table Standings'!$B$38:$BE$52,Y$7+36,FALSE),"")</f>
        <v>0</v>
      </c>
      <c r="Z20" s="65">
        <f>IF($K20&lt;&gt;"",VLOOKUP($K20,'Dummy Table Standings'!$B$38:$BE$52,Z$7+36,FALSE),"")</f>
        <v>0</v>
      </c>
      <c r="AA20" s="65">
        <f>IF($K20&lt;&gt;"",VLOOKUP($K20,'Dummy Table Standings'!$B$38:$BE$52,AA$7+36,FALSE),"")</f>
        <v>0</v>
      </c>
      <c r="AB20" s="65">
        <f>IF($K20&lt;&gt;"",VLOOKUP($K20,'Dummy Table Standings'!$B$38:$BE$52,AB$7+36,FALSE),"")</f>
        <v>0</v>
      </c>
      <c r="AC20" s="65">
        <f>IF($K20&lt;&gt;"",VLOOKUP($K20,'Dummy Table Standings'!$B$38:$BE$52,AC$7+36,FALSE),"")</f>
        <v>0</v>
      </c>
      <c r="AD20" s="65">
        <f>IF($K20&lt;&gt;"",VLOOKUP($K20,'Dummy Table Standings'!$B$38:$BE$52,AD$7+36,FALSE),"")</f>
        <v>0</v>
      </c>
      <c r="BH20" s="27"/>
    </row>
    <row r="21" spans="1:60" ht="15.95" customHeight="1" x14ac:dyDescent="0.2">
      <c r="B21" s="104">
        <v>15</v>
      </c>
      <c r="C21" s="105">
        <v>41560</v>
      </c>
      <c r="D21" s="106" t="s">
        <v>16</v>
      </c>
      <c r="E21" s="107" t="s">
        <v>17</v>
      </c>
      <c r="F21" s="17"/>
      <c r="G21" s="69" t="str">
        <f>IF('Team and Driver'!O20&lt;&gt;"",'Team and Driver'!O20,"")</f>
        <v/>
      </c>
      <c r="H21" s="70" t="str">
        <f>IF(K21&lt;&gt;"",IF($H$1&lt;77,G21,VLOOKUP(K21,'Dummy Table Standings'!$B$38:$CR$52,$H$1,FALSE)),"")</f>
        <v/>
      </c>
      <c r="I21" s="71" t="str">
        <f t="shared" si="3"/>
        <v/>
      </c>
      <c r="J21" s="69" t="str">
        <f t="shared" si="4"/>
        <v/>
      </c>
      <c r="K21" s="72" t="str">
        <f>VLOOKUP(G21,'Dummy Table Standings'!$A$38:$B$52,2,FALSE)</f>
        <v/>
      </c>
      <c r="L21" s="69" t="str">
        <f t="shared" si="5"/>
        <v/>
      </c>
      <c r="M21" s="69" t="str">
        <f>IF($K21&lt;&gt;"",VLOOKUP($K21,'Dummy Table Standings'!$B$38:$BE$52,M$7+36,FALSE),"")</f>
        <v/>
      </c>
      <c r="N21" s="69" t="str">
        <f>IF($K21&lt;&gt;"",VLOOKUP($K21,'Dummy Table Standings'!$B$38:$BE$52,N$7+36,FALSE),"")</f>
        <v/>
      </c>
      <c r="O21" s="69" t="str">
        <f>IF($K21&lt;&gt;"",VLOOKUP($K21,'Dummy Table Standings'!$B$38:$BE$52,O$7+36,FALSE),"")</f>
        <v/>
      </c>
      <c r="P21" s="69" t="str">
        <f>IF($K21&lt;&gt;"",VLOOKUP($K21,'Dummy Table Standings'!$B$38:$BE$52,P$7+36,FALSE),"")</f>
        <v/>
      </c>
      <c r="Q21" s="69" t="str">
        <f>IF($K21&lt;&gt;"",VLOOKUP($K21,'Dummy Table Standings'!$B$38:$BE$52,Q$7+36,FALSE),"")</f>
        <v/>
      </c>
      <c r="R21" s="69" t="str">
        <f>IF($K21&lt;&gt;"",VLOOKUP($K21,'Dummy Table Standings'!$B$38:$BE$52,R$7+36,FALSE),"")</f>
        <v/>
      </c>
      <c r="S21" s="69" t="str">
        <f>IF($K21&lt;&gt;"",VLOOKUP($K21,'Dummy Table Standings'!$B$38:$BE$52,S$7+36,FALSE),"")</f>
        <v/>
      </c>
      <c r="T21" s="69" t="str">
        <f>IF($K21&lt;&gt;"",VLOOKUP($K21,'Dummy Table Standings'!$B$38:$BE$52,T$7+36,FALSE),"")</f>
        <v/>
      </c>
      <c r="U21" s="69" t="str">
        <f>IF($K21&lt;&gt;"",VLOOKUP($K21,'Dummy Table Standings'!$B$38:$BE$52,U$7+36,FALSE),"")</f>
        <v/>
      </c>
      <c r="V21" s="69" t="str">
        <f>IF($K21&lt;&gt;"",VLOOKUP($K21,'Dummy Table Standings'!$B$38:$BE$52,V$7+36,FALSE),"")</f>
        <v/>
      </c>
      <c r="W21" s="69" t="str">
        <f>IF($K21&lt;&gt;"",VLOOKUP($K21,'Dummy Table Standings'!$B$38:$BE$52,W$7+36,FALSE),"")</f>
        <v/>
      </c>
      <c r="X21" s="69" t="str">
        <f>IF($K21&lt;&gt;"",VLOOKUP($K21,'Dummy Table Standings'!$B$38:$BE$52,X$7+36,FALSE),"")</f>
        <v/>
      </c>
      <c r="Y21" s="69" t="str">
        <f>IF($K21&lt;&gt;"",VLOOKUP($K21,'Dummy Table Standings'!$B$38:$BE$52,Y$7+36,FALSE),"")</f>
        <v/>
      </c>
      <c r="Z21" s="69" t="str">
        <f>IF($K21&lt;&gt;"",VLOOKUP($K21,'Dummy Table Standings'!$B$38:$BE$52,Z$7+36,FALSE),"")</f>
        <v/>
      </c>
      <c r="AA21" s="69" t="str">
        <f>IF($K21&lt;&gt;"",VLOOKUP($K21,'Dummy Table Standings'!$B$38:$BE$52,AA$7+36,FALSE),"")</f>
        <v/>
      </c>
      <c r="AB21" s="69" t="str">
        <f>IF($K21&lt;&gt;"",VLOOKUP($K21,'Dummy Table Standings'!$B$38:$BE$52,AB$7+36,FALSE),"")</f>
        <v/>
      </c>
      <c r="AC21" s="69" t="str">
        <f>IF($K21&lt;&gt;"",VLOOKUP($K21,'Dummy Table Standings'!$B$38:$BE$52,AC$7+36,FALSE),"")</f>
        <v/>
      </c>
      <c r="AD21" s="69" t="str">
        <f>IF($K21&lt;&gt;"",VLOOKUP($K21,'Dummy Table Standings'!$B$38:$BE$52,AD$7+36,FALSE),"")</f>
        <v/>
      </c>
      <c r="BH21" s="27"/>
    </row>
    <row r="22" spans="1:60" ht="15.95" customHeight="1" x14ac:dyDescent="0.2">
      <c r="B22" s="109">
        <v>16</v>
      </c>
      <c r="C22" s="110">
        <v>41567</v>
      </c>
      <c r="D22" s="111" t="s">
        <v>32</v>
      </c>
      <c r="E22" s="112" t="s">
        <v>89</v>
      </c>
      <c r="F22" s="17"/>
      <c r="G22" s="165" t="s">
        <v>0</v>
      </c>
      <c r="H22" s="165"/>
      <c r="I22" s="165"/>
      <c r="J22" s="165"/>
      <c r="K22" s="165" t="s">
        <v>109</v>
      </c>
      <c r="L22" s="166" t="s">
        <v>65</v>
      </c>
      <c r="M22" s="165" t="s">
        <v>27</v>
      </c>
      <c r="N22" s="165"/>
      <c r="O22" s="165"/>
      <c r="P22" s="165"/>
      <c r="Q22" s="165"/>
      <c r="R22" s="165"/>
      <c r="S22" s="165"/>
      <c r="T22" s="165"/>
      <c r="U22" s="165"/>
      <c r="V22" s="165"/>
      <c r="W22" s="165"/>
      <c r="X22" s="165"/>
      <c r="Y22" s="165"/>
      <c r="Z22" s="165"/>
      <c r="AA22" s="165"/>
      <c r="AB22" s="165"/>
      <c r="AC22" s="165"/>
      <c r="AD22" s="165"/>
      <c r="BH22" s="27"/>
    </row>
    <row r="23" spans="1:60" ht="15.95" customHeight="1" x14ac:dyDescent="0.2">
      <c r="B23" s="104">
        <v>17</v>
      </c>
      <c r="C23" s="105">
        <v>41574</v>
      </c>
      <c r="D23" s="106" t="s">
        <v>23</v>
      </c>
      <c r="E23" s="107" t="s">
        <v>88</v>
      </c>
      <c r="F23" s="17"/>
      <c r="G23" s="165"/>
      <c r="H23" s="165"/>
      <c r="I23" s="165"/>
      <c r="J23" s="165"/>
      <c r="K23" s="165"/>
      <c r="L23" s="166"/>
      <c r="M23" s="123">
        <v>1</v>
      </c>
      <c r="N23" s="123">
        <v>2</v>
      </c>
      <c r="O23" s="123">
        <v>3</v>
      </c>
      <c r="P23" s="123">
        <v>4</v>
      </c>
      <c r="Q23" s="123">
        <v>5</v>
      </c>
      <c r="R23" s="123">
        <v>6</v>
      </c>
      <c r="S23" s="123">
        <v>7</v>
      </c>
      <c r="T23" s="123">
        <v>8</v>
      </c>
      <c r="U23" s="123">
        <v>9</v>
      </c>
      <c r="V23" s="123">
        <v>10</v>
      </c>
      <c r="W23" s="123">
        <v>11</v>
      </c>
      <c r="X23" s="123">
        <v>12</v>
      </c>
      <c r="Y23" s="123">
        <v>13</v>
      </c>
      <c r="Z23" s="123">
        <v>14</v>
      </c>
      <c r="AA23" s="123">
        <v>15</v>
      </c>
      <c r="AB23" s="123">
        <v>16</v>
      </c>
      <c r="AC23" s="123">
        <v>17</v>
      </c>
      <c r="AD23" s="123">
        <v>18</v>
      </c>
      <c r="BH23" s="27"/>
    </row>
    <row r="24" spans="1:60" ht="15.95" customHeight="1" x14ac:dyDescent="0.2">
      <c r="B24" s="109">
        <v>18</v>
      </c>
      <c r="C24" s="110">
        <v>41588</v>
      </c>
      <c r="D24" s="111" t="s">
        <v>18</v>
      </c>
      <c r="E24" s="112" t="s">
        <v>21</v>
      </c>
      <c r="F24" s="17"/>
      <c r="G24" s="65">
        <f>IF('Team and Driver'!R7&lt;&gt;"",'Team and Driver'!R7,"")</f>
        <v>1</v>
      </c>
      <c r="H24" s="73">
        <f>IF(K24&lt;&gt;"",IF($H$1&lt;77,G24,VLOOKUP(K24,'Dummy Table Standings'!$B$55:$CR$62,$H$1,FALSE)),"")</f>
        <v>1</v>
      </c>
      <c r="I24" s="67" t="str">
        <f t="shared" ref="I24:I27" si="6">IF(G24&lt;H24,"p",IF(G24&gt;H24,"q",""))</f>
        <v/>
      </c>
      <c r="J24" s="65" t="str">
        <f t="shared" ref="J24:J27" si="7">IF(K24&lt;&gt;"",IF((H24-G24)&lt;&gt;0,ABS(H24-G24),""),"")</f>
        <v/>
      </c>
      <c r="K24" s="68" t="str">
        <f>VLOOKUP(G24,'Dummy Table Standings'!$A$55:$B$62,2,FALSE)</f>
        <v>Yamaha</v>
      </c>
      <c r="L24" s="65">
        <f>IF(K24&lt;&gt;"",SUM(M24:AD24),"")</f>
        <v>0</v>
      </c>
      <c r="M24" s="65">
        <f>IF($K24&lt;&gt;"",VLOOKUP($K24,'Dummy Table Standings'!$B$55:$BE$62,M$7+36,FALSE),"")</f>
        <v>0</v>
      </c>
      <c r="N24" s="65">
        <f>IF($K24&lt;&gt;"",VLOOKUP($K24,'Dummy Table Standings'!$B$55:$BE$62,N$7+36,FALSE),"")</f>
        <v>0</v>
      </c>
      <c r="O24" s="65">
        <f>IF($K24&lt;&gt;"",VLOOKUP($K24,'Dummy Table Standings'!$B$55:$BE$62,O$7+36,FALSE),"")</f>
        <v>0</v>
      </c>
      <c r="P24" s="65">
        <f>IF($K24&lt;&gt;"",VLOOKUP($K24,'Dummy Table Standings'!$B$55:$BE$62,P$7+36,FALSE),"")</f>
        <v>0</v>
      </c>
      <c r="Q24" s="65">
        <f>IF($K24&lt;&gt;"",VLOOKUP($K24,'Dummy Table Standings'!$B$55:$BE$62,Q$7+36,FALSE),"")</f>
        <v>0</v>
      </c>
      <c r="R24" s="65">
        <f>IF($K24&lt;&gt;"",VLOOKUP($K24,'Dummy Table Standings'!$B$55:$BE$62,R$7+36,FALSE),"")</f>
        <v>0</v>
      </c>
      <c r="S24" s="65">
        <f>IF($K24&lt;&gt;"",VLOOKUP($K24,'Dummy Table Standings'!$B$55:$BE$62,S$7+36,FALSE),"")</f>
        <v>0</v>
      </c>
      <c r="T24" s="65">
        <f>IF($K24&lt;&gt;"",VLOOKUP($K24,'Dummy Table Standings'!$B$55:$BE$62,T$7+36,FALSE),"")</f>
        <v>0</v>
      </c>
      <c r="U24" s="65">
        <f>IF($K24&lt;&gt;"",VLOOKUP($K24,'Dummy Table Standings'!$B$55:$BE$62,U$7+36,FALSE),"")</f>
        <v>0</v>
      </c>
      <c r="V24" s="65">
        <f>IF($K24&lt;&gt;"",VLOOKUP($K24,'Dummy Table Standings'!$B$55:$BE$62,V$7+36,FALSE),"")</f>
        <v>0</v>
      </c>
      <c r="W24" s="65">
        <f>IF($K24&lt;&gt;"",VLOOKUP($K24,'Dummy Table Standings'!$B$55:$BE$62,W$7+36,FALSE),"")</f>
        <v>0</v>
      </c>
      <c r="X24" s="65">
        <f>IF($K24&lt;&gt;"",VLOOKUP($K24,'Dummy Table Standings'!$B$55:$BE$62,X$7+36,FALSE),"")</f>
        <v>0</v>
      </c>
      <c r="Y24" s="65">
        <f>IF($K24&lt;&gt;"",VLOOKUP($K24,'Dummy Table Standings'!$B$55:$BE$62,Y$7+36,FALSE),"")</f>
        <v>0</v>
      </c>
      <c r="Z24" s="65">
        <f>IF($K24&lt;&gt;"",VLOOKUP($K24,'Dummy Table Standings'!$B$55:$BE$62,Z$7+36,FALSE),"")</f>
        <v>0</v>
      </c>
      <c r="AA24" s="65">
        <f>IF($K24&lt;&gt;"",VLOOKUP($K24,'Dummy Table Standings'!$B$55:$BE$62,AA$7+36,FALSE),"")</f>
        <v>0</v>
      </c>
      <c r="AB24" s="65">
        <f>IF($K24&lt;&gt;"",VLOOKUP($K24,'Dummy Table Standings'!$B$55:$BE$62,AB$7+36,FALSE),"")</f>
        <v>0</v>
      </c>
      <c r="AC24" s="65">
        <f>IF($K24&lt;&gt;"",VLOOKUP($K24,'Dummy Table Standings'!$B$55:$BE$62,AC$7+36,FALSE),"")</f>
        <v>0</v>
      </c>
      <c r="AD24" s="65">
        <f>IF($K24&lt;&gt;"",VLOOKUP($K24,'Dummy Table Standings'!$B$55:$BE$62,AD$7+36,FALSE),"")</f>
        <v>0</v>
      </c>
      <c r="BH24" s="27"/>
    </row>
    <row r="25" spans="1:60" ht="15.95" customHeight="1" x14ac:dyDescent="0.2">
      <c r="B25" s="136" t="s">
        <v>183</v>
      </c>
      <c r="C25" s="135"/>
      <c r="D25" s="136"/>
      <c r="E25" s="133"/>
      <c r="F25" s="17"/>
      <c r="G25" s="69">
        <f>IF('Team and Driver'!R8&lt;&gt;"",'Team and Driver'!R8,"")</f>
        <v>2</v>
      </c>
      <c r="H25" s="75">
        <f>IF(K25&lt;&gt;"",IF($H$1&lt;77,G25,VLOOKUP(K25,'Dummy Table Standings'!$B$55:$CR$62,$H$1,FALSE)),"")</f>
        <v>2</v>
      </c>
      <c r="I25" s="71" t="str">
        <f t="shared" si="6"/>
        <v/>
      </c>
      <c r="J25" s="69" t="str">
        <f t="shared" si="7"/>
        <v/>
      </c>
      <c r="K25" s="72" t="str">
        <f>VLOOKUP(G25,'Dummy Table Standings'!$A$55:$B$62,2,FALSE)</f>
        <v>Honda</v>
      </c>
      <c r="L25" s="69">
        <f>IF(K25&lt;&gt;"",SUM(M25:AD25),"")</f>
        <v>0</v>
      </c>
      <c r="M25" s="69">
        <f>IF($K25&lt;&gt;"",VLOOKUP($K25,'Dummy Table Standings'!$B$55:$BE$62,M$7+36,FALSE),"")</f>
        <v>0</v>
      </c>
      <c r="N25" s="69">
        <f>IF($K25&lt;&gt;"",VLOOKUP($K25,'Dummy Table Standings'!$B$55:$BE$62,N$7+36,FALSE),"")</f>
        <v>0</v>
      </c>
      <c r="O25" s="69">
        <f>IF($K25&lt;&gt;"",VLOOKUP($K25,'Dummy Table Standings'!$B$55:$BE$62,O$7+36,FALSE),"")</f>
        <v>0</v>
      </c>
      <c r="P25" s="69">
        <f>IF($K25&lt;&gt;"",VLOOKUP($K25,'Dummy Table Standings'!$B$55:$BE$62,P$7+36,FALSE),"")</f>
        <v>0</v>
      </c>
      <c r="Q25" s="69">
        <f>IF($K25&lt;&gt;"",VLOOKUP($K25,'Dummy Table Standings'!$B$55:$BE$62,Q$7+36,FALSE),"")</f>
        <v>0</v>
      </c>
      <c r="R25" s="69">
        <f>IF($K25&lt;&gt;"",VLOOKUP($K25,'Dummy Table Standings'!$B$55:$BE$62,R$7+36,FALSE),"")</f>
        <v>0</v>
      </c>
      <c r="S25" s="69">
        <f>IF($K25&lt;&gt;"",VLOOKUP($K25,'Dummy Table Standings'!$B$55:$BE$62,S$7+36,FALSE),"")</f>
        <v>0</v>
      </c>
      <c r="T25" s="69">
        <f>IF($K25&lt;&gt;"",VLOOKUP($K25,'Dummy Table Standings'!$B$55:$BE$62,T$7+36,FALSE),"")</f>
        <v>0</v>
      </c>
      <c r="U25" s="69">
        <f>IF($K25&lt;&gt;"",VLOOKUP($K25,'Dummy Table Standings'!$B$55:$BE$62,U$7+36,FALSE),"")</f>
        <v>0</v>
      </c>
      <c r="V25" s="69">
        <f>IF($K25&lt;&gt;"",VLOOKUP($K25,'Dummy Table Standings'!$B$55:$BE$62,V$7+36,FALSE),"")</f>
        <v>0</v>
      </c>
      <c r="W25" s="69">
        <f>IF($K25&lt;&gt;"",VLOOKUP($K25,'Dummy Table Standings'!$B$55:$BE$62,W$7+36,FALSE),"")</f>
        <v>0</v>
      </c>
      <c r="X25" s="69">
        <f>IF($K25&lt;&gt;"",VLOOKUP($K25,'Dummy Table Standings'!$B$55:$BE$62,X$7+36,FALSE),"")</f>
        <v>0</v>
      </c>
      <c r="Y25" s="69">
        <f>IF($K25&lt;&gt;"",VLOOKUP($K25,'Dummy Table Standings'!$B$55:$BE$62,Y$7+36,FALSE),"")</f>
        <v>0</v>
      </c>
      <c r="Z25" s="69">
        <f>IF($K25&lt;&gt;"",VLOOKUP($K25,'Dummy Table Standings'!$B$55:$BE$62,Z$7+36,FALSE),"")</f>
        <v>0</v>
      </c>
      <c r="AA25" s="69">
        <f>IF($K25&lt;&gt;"",VLOOKUP($K25,'Dummy Table Standings'!$B$55:$BE$62,AA$7+36,FALSE),"")</f>
        <v>0</v>
      </c>
      <c r="AB25" s="69">
        <f>IF($K25&lt;&gt;"",VLOOKUP($K25,'Dummy Table Standings'!$B$55:$BE$62,AB$7+36,FALSE),"")</f>
        <v>0</v>
      </c>
      <c r="AC25" s="69">
        <f>IF($K25&lt;&gt;"",VLOOKUP($K25,'Dummy Table Standings'!$B$55:$BE$62,AC$7+36,FALSE),"")</f>
        <v>0</v>
      </c>
      <c r="AD25" s="69">
        <f>IF($K25&lt;&gt;"",VLOOKUP($K25,'Dummy Table Standings'!$B$55:$BE$62,AD$7+36,FALSE),"")</f>
        <v>0</v>
      </c>
      <c r="BH25" s="27"/>
    </row>
    <row r="26" spans="1:60" ht="15" customHeight="1" x14ac:dyDescent="0.2">
      <c r="C26" s="13"/>
      <c r="F26" s="11"/>
      <c r="G26" s="65">
        <f>IF('Team and Driver'!R9&lt;&gt;"",'Team and Driver'!R9,"")</f>
        <v>3</v>
      </c>
      <c r="H26" s="73">
        <f>IF(K26&lt;&gt;"",IF($H$1&lt;77,G26,VLOOKUP(K26,'Dummy Table Standings'!$B$55:$CR$62,$H$1,FALSE)),"")</f>
        <v>3</v>
      </c>
      <c r="I26" s="67" t="str">
        <f t="shared" si="6"/>
        <v/>
      </c>
      <c r="J26" s="65" t="str">
        <f t="shared" si="7"/>
        <v/>
      </c>
      <c r="K26" s="68" t="str">
        <f>VLOOKUP(G26,'Dummy Table Standings'!$A$55:$B$62,2,FALSE)</f>
        <v>Ducati</v>
      </c>
      <c r="L26" s="65">
        <f>IF(K26&lt;&gt;"",SUM(M26:AD26),"")</f>
        <v>0</v>
      </c>
      <c r="M26" s="65">
        <f>IF($K26&lt;&gt;"",VLOOKUP($K26,'Dummy Table Standings'!$B$55:$BE$62,M$7+36,FALSE),"")</f>
        <v>0</v>
      </c>
      <c r="N26" s="65">
        <f>IF($K26&lt;&gt;"",VLOOKUP($K26,'Dummy Table Standings'!$B$55:$BE$62,N$7+36,FALSE),"")</f>
        <v>0</v>
      </c>
      <c r="O26" s="65">
        <f>IF($K26&lt;&gt;"",VLOOKUP($K26,'Dummy Table Standings'!$B$55:$BE$62,O$7+36,FALSE),"")</f>
        <v>0</v>
      </c>
      <c r="P26" s="65">
        <f>IF($K26&lt;&gt;"",VLOOKUP($K26,'Dummy Table Standings'!$B$55:$BE$62,P$7+36,FALSE),"")</f>
        <v>0</v>
      </c>
      <c r="Q26" s="65">
        <f>IF($K26&lt;&gt;"",VLOOKUP($K26,'Dummy Table Standings'!$B$55:$BE$62,Q$7+36,FALSE),"")</f>
        <v>0</v>
      </c>
      <c r="R26" s="65">
        <f>IF($K26&lt;&gt;"",VLOOKUP($K26,'Dummy Table Standings'!$B$55:$BE$62,R$7+36,FALSE),"")</f>
        <v>0</v>
      </c>
      <c r="S26" s="65">
        <f>IF($K26&lt;&gt;"",VLOOKUP($K26,'Dummy Table Standings'!$B$55:$BE$62,S$7+36,FALSE),"")</f>
        <v>0</v>
      </c>
      <c r="T26" s="65">
        <f>IF($K26&lt;&gt;"",VLOOKUP($K26,'Dummy Table Standings'!$B$55:$BE$62,T$7+36,FALSE),"")</f>
        <v>0</v>
      </c>
      <c r="U26" s="65">
        <f>IF($K26&lt;&gt;"",VLOOKUP($K26,'Dummy Table Standings'!$B$55:$BE$62,U$7+36,FALSE),"")</f>
        <v>0</v>
      </c>
      <c r="V26" s="65">
        <f>IF($K26&lt;&gt;"",VLOOKUP($K26,'Dummy Table Standings'!$B$55:$BE$62,V$7+36,FALSE),"")</f>
        <v>0</v>
      </c>
      <c r="W26" s="65">
        <f>IF($K26&lt;&gt;"",VLOOKUP($K26,'Dummy Table Standings'!$B$55:$BE$62,W$7+36,FALSE),"")</f>
        <v>0</v>
      </c>
      <c r="X26" s="65">
        <f>IF($K26&lt;&gt;"",VLOOKUP($K26,'Dummy Table Standings'!$B$55:$BE$62,X$7+36,FALSE),"")</f>
        <v>0</v>
      </c>
      <c r="Y26" s="65">
        <f>IF($K26&lt;&gt;"",VLOOKUP($K26,'Dummy Table Standings'!$B$55:$BE$62,Y$7+36,FALSE),"")</f>
        <v>0</v>
      </c>
      <c r="Z26" s="65">
        <f>IF($K26&lt;&gt;"",VLOOKUP($K26,'Dummy Table Standings'!$B$55:$BE$62,Z$7+36,FALSE),"")</f>
        <v>0</v>
      </c>
      <c r="AA26" s="65">
        <f>IF($K26&lt;&gt;"",VLOOKUP($K26,'Dummy Table Standings'!$B$55:$BE$62,AA$7+36,FALSE),"")</f>
        <v>0</v>
      </c>
      <c r="AB26" s="65">
        <f>IF($K26&lt;&gt;"",VLOOKUP($K26,'Dummy Table Standings'!$B$55:$BE$62,AB$7+36,FALSE),"")</f>
        <v>0</v>
      </c>
      <c r="AC26" s="65">
        <f>IF($K26&lt;&gt;"",VLOOKUP($K26,'Dummy Table Standings'!$B$55:$BE$62,AC$7+36,FALSE),"")</f>
        <v>0</v>
      </c>
      <c r="AD26" s="65">
        <f>IF($K26&lt;&gt;"",VLOOKUP($K26,'Dummy Table Standings'!$B$55:$BE$62,AD$7+36,FALSE),"")</f>
        <v>0</v>
      </c>
      <c r="BH26" s="27"/>
    </row>
    <row r="27" spans="1:60" ht="15" customHeight="1" x14ac:dyDescent="0.2">
      <c r="G27" s="69">
        <f>IF('Team and Driver'!R10&lt;&gt;"",'Team and Driver'!R10,"")</f>
        <v>4</v>
      </c>
      <c r="H27" s="75">
        <f>IF(K27&lt;&gt;"",IF($H$1&lt;77,G27,VLOOKUP(K27,'Dummy Table Standings'!$B$55:$CR$62,$H$1,FALSE)),"")</f>
        <v>4</v>
      </c>
      <c r="I27" s="71" t="str">
        <f t="shared" si="6"/>
        <v/>
      </c>
      <c r="J27" s="69" t="str">
        <f t="shared" si="7"/>
        <v/>
      </c>
      <c r="K27" s="72" t="str">
        <f>VLOOKUP(G27,'Dummy Table Standings'!$A$55:$B$62,2,FALSE)</f>
        <v>ART</v>
      </c>
      <c r="L27" s="69">
        <f>IF(K27&lt;&gt;"",SUM(M27:AD27),"")</f>
        <v>0</v>
      </c>
      <c r="M27" s="69">
        <f>IF($K27&lt;&gt;"",VLOOKUP($K27,'Dummy Table Standings'!$B$55:$BE$62,M$7+36,FALSE),"")</f>
        <v>0</v>
      </c>
      <c r="N27" s="69">
        <f>IF($K27&lt;&gt;"",VLOOKUP($K27,'Dummy Table Standings'!$B$55:$BE$62,N$7+36,FALSE),"")</f>
        <v>0</v>
      </c>
      <c r="O27" s="69">
        <f>IF($K27&lt;&gt;"",VLOOKUP($K27,'Dummy Table Standings'!$B$55:$BE$62,O$7+36,FALSE),"")</f>
        <v>0</v>
      </c>
      <c r="P27" s="69">
        <f>IF($K27&lt;&gt;"",VLOOKUP($K27,'Dummy Table Standings'!$B$55:$BE$62,P$7+36,FALSE),"")</f>
        <v>0</v>
      </c>
      <c r="Q27" s="69">
        <f>IF($K27&lt;&gt;"",VLOOKUP($K27,'Dummy Table Standings'!$B$55:$BE$62,Q$7+36,FALSE),"")</f>
        <v>0</v>
      </c>
      <c r="R27" s="69">
        <f>IF($K27&lt;&gt;"",VLOOKUP($K27,'Dummy Table Standings'!$B$55:$BE$62,R$7+36,FALSE),"")</f>
        <v>0</v>
      </c>
      <c r="S27" s="69">
        <f>IF($K27&lt;&gt;"",VLOOKUP($K27,'Dummy Table Standings'!$B$55:$BE$62,S$7+36,FALSE),"")</f>
        <v>0</v>
      </c>
      <c r="T27" s="69">
        <f>IF($K27&lt;&gt;"",VLOOKUP($K27,'Dummy Table Standings'!$B$55:$BE$62,T$7+36,FALSE),"")</f>
        <v>0</v>
      </c>
      <c r="U27" s="69">
        <f>IF($K27&lt;&gt;"",VLOOKUP($K27,'Dummy Table Standings'!$B$55:$BE$62,U$7+36,FALSE),"")</f>
        <v>0</v>
      </c>
      <c r="V27" s="69">
        <f>IF($K27&lt;&gt;"",VLOOKUP($K27,'Dummy Table Standings'!$B$55:$BE$62,V$7+36,FALSE),"")</f>
        <v>0</v>
      </c>
      <c r="W27" s="69">
        <f>IF($K27&lt;&gt;"",VLOOKUP($K27,'Dummy Table Standings'!$B$55:$BE$62,W$7+36,FALSE),"")</f>
        <v>0</v>
      </c>
      <c r="X27" s="69">
        <f>IF($K27&lt;&gt;"",VLOOKUP($K27,'Dummy Table Standings'!$B$55:$BE$62,X$7+36,FALSE),"")</f>
        <v>0</v>
      </c>
      <c r="Y27" s="69">
        <f>IF($K27&lt;&gt;"",VLOOKUP($K27,'Dummy Table Standings'!$B$55:$BE$62,Y$7+36,FALSE),"")</f>
        <v>0</v>
      </c>
      <c r="Z27" s="69">
        <f>IF($K27&lt;&gt;"",VLOOKUP($K27,'Dummy Table Standings'!$B$55:$BE$62,Z$7+36,FALSE),"")</f>
        <v>0</v>
      </c>
      <c r="AA27" s="69">
        <f>IF($K27&lt;&gt;"",VLOOKUP($K27,'Dummy Table Standings'!$B$55:$BE$62,AA$7+36,FALSE),"")</f>
        <v>0</v>
      </c>
      <c r="AB27" s="69">
        <f>IF($K27&lt;&gt;"",VLOOKUP($K27,'Dummy Table Standings'!$B$55:$BE$62,AB$7+36,FALSE),"")</f>
        <v>0</v>
      </c>
      <c r="AC27" s="69">
        <f>IF($K27&lt;&gt;"",VLOOKUP($K27,'Dummy Table Standings'!$B$55:$BE$62,AC$7+36,FALSE),"")</f>
        <v>0</v>
      </c>
      <c r="AD27" s="69">
        <f>IF($K27&lt;&gt;"",VLOOKUP($K27,'Dummy Table Standings'!$B$55:$BE$62,AD$7+36,FALSE),"")</f>
        <v>0</v>
      </c>
      <c r="BH27" s="27"/>
    </row>
    <row r="28" spans="1:60" ht="15" customHeight="1" x14ac:dyDescent="0.2">
      <c r="G28" s="65">
        <f>IF('Team and Driver'!R11&lt;&gt;"",'Team and Driver'!R11,"")</f>
        <v>5</v>
      </c>
      <c r="H28" s="73">
        <f>IF(K28&lt;&gt;"",IF($H$1&lt;77,G28,VLOOKUP(K28,'Dummy Table Standings'!$B$55:$CR$62,$H$1,FALSE)),"")</f>
        <v>5</v>
      </c>
      <c r="I28" s="67" t="str">
        <f t="shared" ref="I28:I31" si="8">IF(G28&lt;H28,"p",IF(G28&gt;H28,"q",""))</f>
        <v/>
      </c>
      <c r="J28" s="65" t="str">
        <f t="shared" ref="J28:J31" si="9">IF(K28&lt;&gt;"",IF((H28-G28)&lt;&gt;0,ABS(H28-G28),""),"")</f>
        <v/>
      </c>
      <c r="K28" s="68" t="str">
        <f>VLOOKUP(G28,'Dummy Table Standings'!$A$55:$B$62,2,FALSE)</f>
        <v>Ioda-Suter-BMW</v>
      </c>
      <c r="L28" s="65">
        <f t="shared" ref="L28:L31" si="10">IF(K28&lt;&gt;"",SUM(M28:AD28),"")</f>
        <v>0</v>
      </c>
      <c r="M28" s="65">
        <f>IF($K28&lt;&gt;"",VLOOKUP($K28,'Dummy Table Standings'!$B$55:$BE$62,M$7+36,FALSE),"")</f>
        <v>0</v>
      </c>
      <c r="N28" s="65">
        <f>IF($K28&lt;&gt;"",VLOOKUP($K28,'Dummy Table Standings'!$B$55:$BE$62,N$7+36,FALSE),"")</f>
        <v>0</v>
      </c>
      <c r="O28" s="65">
        <f>IF($K28&lt;&gt;"",VLOOKUP($K28,'Dummy Table Standings'!$B$55:$BE$62,O$7+36,FALSE),"")</f>
        <v>0</v>
      </c>
      <c r="P28" s="65">
        <f>IF($K28&lt;&gt;"",VLOOKUP($K28,'Dummy Table Standings'!$B$55:$BE$62,P$7+36,FALSE),"")</f>
        <v>0</v>
      </c>
      <c r="Q28" s="65">
        <f>IF($K28&lt;&gt;"",VLOOKUP($K28,'Dummy Table Standings'!$B$55:$BE$62,Q$7+36,FALSE),"")</f>
        <v>0</v>
      </c>
      <c r="R28" s="65">
        <f>IF($K28&lt;&gt;"",VLOOKUP($K28,'Dummy Table Standings'!$B$55:$BE$62,R$7+36,FALSE),"")</f>
        <v>0</v>
      </c>
      <c r="S28" s="65">
        <f>IF($K28&lt;&gt;"",VLOOKUP($K28,'Dummy Table Standings'!$B$55:$BE$62,S$7+36,FALSE),"")</f>
        <v>0</v>
      </c>
      <c r="T28" s="65">
        <f>IF($K28&lt;&gt;"",VLOOKUP($K28,'Dummy Table Standings'!$B$55:$BE$62,T$7+36,FALSE),"")</f>
        <v>0</v>
      </c>
      <c r="U28" s="65">
        <f>IF($K28&lt;&gt;"",VLOOKUP($K28,'Dummy Table Standings'!$B$55:$BE$62,U$7+36,FALSE),"")</f>
        <v>0</v>
      </c>
      <c r="V28" s="65">
        <f>IF($K28&lt;&gt;"",VLOOKUP($K28,'Dummy Table Standings'!$B$55:$BE$62,V$7+36,FALSE),"")</f>
        <v>0</v>
      </c>
      <c r="W28" s="65">
        <f>IF($K28&lt;&gt;"",VLOOKUP($K28,'Dummy Table Standings'!$B$55:$BE$62,W$7+36,FALSE),"")</f>
        <v>0</v>
      </c>
      <c r="X28" s="65">
        <f>IF($K28&lt;&gt;"",VLOOKUP($K28,'Dummy Table Standings'!$B$55:$BE$62,X$7+36,FALSE),"")</f>
        <v>0</v>
      </c>
      <c r="Y28" s="65">
        <f>IF($K28&lt;&gt;"",VLOOKUP($K28,'Dummy Table Standings'!$B$55:$BE$62,Y$7+36,FALSE),"")</f>
        <v>0</v>
      </c>
      <c r="Z28" s="65">
        <f>IF($K28&lt;&gt;"",VLOOKUP($K28,'Dummy Table Standings'!$B$55:$BE$62,Z$7+36,FALSE),"")</f>
        <v>0</v>
      </c>
      <c r="AA28" s="65">
        <f>IF($K28&lt;&gt;"",VLOOKUP($K28,'Dummy Table Standings'!$B$55:$BE$62,AA$7+36,FALSE),"")</f>
        <v>0</v>
      </c>
      <c r="AB28" s="65">
        <f>IF($K28&lt;&gt;"",VLOOKUP($K28,'Dummy Table Standings'!$B$55:$BE$62,AB$7+36,FALSE),"")</f>
        <v>0</v>
      </c>
      <c r="AC28" s="65">
        <f>IF($K28&lt;&gt;"",VLOOKUP($K28,'Dummy Table Standings'!$B$55:$BE$62,AC$7+36,FALSE),"")</f>
        <v>0</v>
      </c>
      <c r="AD28" s="65">
        <f>IF($K28&lt;&gt;"",VLOOKUP($K28,'Dummy Table Standings'!$B$55:$BE$62,AD$7+36,FALSE),"")</f>
        <v>0</v>
      </c>
      <c r="BH28" s="27"/>
    </row>
    <row r="29" spans="1:60" ht="15" customHeight="1" x14ac:dyDescent="0.2">
      <c r="G29" s="69">
        <f>IF('Team and Driver'!R12&lt;&gt;"",'Team and Driver'!R12,"")</f>
        <v>6</v>
      </c>
      <c r="H29" s="75">
        <f>IF(K29&lt;&gt;"",IF($H$1&lt;77,G29,VLOOKUP(K29,'Dummy Table Standings'!$B$55:$CR$62,$H$1,FALSE)),"")</f>
        <v>6</v>
      </c>
      <c r="I29" s="71" t="str">
        <f t="shared" si="8"/>
        <v/>
      </c>
      <c r="J29" s="69" t="str">
        <f t="shared" si="9"/>
        <v/>
      </c>
      <c r="K29" s="72" t="str">
        <f>VLOOKUP(G29,'Dummy Table Standings'!$A$55:$B$62,2,FALSE)</f>
        <v>FTR-Honda</v>
      </c>
      <c r="L29" s="69">
        <f t="shared" si="10"/>
        <v>0</v>
      </c>
      <c r="M29" s="69">
        <f>IF($K29&lt;&gt;"",VLOOKUP($K29,'Dummy Table Standings'!$B$55:$BE$62,M$7+36,FALSE),"")</f>
        <v>0</v>
      </c>
      <c r="N29" s="69">
        <f>IF($K29&lt;&gt;"",VLOOKUP($K29,'Dummy Table Standings'!$B$55:$BE$62,N$7+36,FALSE),"")</f>
        <v>0</v>
      </c>
      <c r="O29" s="69">
        <f>IF($K29&lt;&gt;"",VLOOKUP($K29,'Dummy Table Standings'!$B$55:$BE$62,O$7+36,FALSE),"")</f>
        <v>0</v>
      </c>
      <c r="P29" s="69">
        <f>IF($K29&lt;&gt;"",VLOOKUP($K29,'Dummy Table Standings'!$B$55:$BE$62,P$7+36,FALSE),"")</f>
        <v>0</v>
      </c>
      <c r="Q29" s="69">
        <f>IF($K29&lt;&gt;"",VLOOKUP($K29,'Dummy Table Standings'!$B$55:$BE$62,Q$7+36,FALSE),"")</f>
        <v>0</v>
      </c>
      <c r="R29" s="69">
        <f>IF($K29&lt;&gt;"",VLOOKUP($K29,'Dummy Table Standings'!$B$55:$BE$62,R$7+36,FALSE),"")</f>
        <v>0</v>
      </c>
      <c r="S29" s="69">
        <f>IF($K29&lt;&gt;"",VLOOKUP($K29,'Dummy Table Standings'!$B$55:$BE$62,S$7+36,FALSE),"")</f>
        <v>0</v>
      </c>
      <c r="T29" s="69">
        <f>IF($K29&lt;&gt;"",VLOOKUP($K29,'Dummy Table Standings'!$B$55:$BE$62,T$7+36,FALSE),"")</f>
        <v>0</v>
      </c>
      <c r="U29" s="69">
        <f>IF($K29&lt;&gt;"",VLOOKUP($K29,'Dummy Table Standings'!$B$55:$BE$62,U$7+36,FALSE),"")</f>
        <v>0</v>
      </c>
      <c r="V29" s="69">
        <f>IF($K29&lt;&gt;"",VLOOKUP($K29,'Dummy Table Standings'!$B$55:$BE$62,V$7+36,FALSE),"")</f>
        <v>0</v>
      </c>
      <c r="W29" s="69">
        <f>IF($K29&lt;&gt;"",VLOOKUP($K29,'Dummy Table Standings'!$B$55:$BE$62,W$7+36,FALSE),"")</f>
        <v>0</v>
      </c>
      <c r="X29" s="69">
        <f>IF($K29&lt;&gt;"",VLOOKUP($K29,'Dummy Table Standings'!$B$55:$BE$62,X$7+36,FALSE),"")</f>
        <v>0</v>
      </c>
      <c r="Y29" s="69">
        <f>IF($K29&lt;&gt;"",VLOOKUP($K29,'Dummy Table Standings'!$B$55:$BE$62,Y$7+36,FALSE),"")</f>
        <v>0</v>
      </c>
      <c r="Z29" s="69">
        <f>IF($K29&lt;&gt;"",VLOOKUP($K29,'Dummy Table Standings'!$B$55:$BE$62,Z$7+36,FALSE),"")</f>
        <v>0</v>
      </c>
      <c r="AA29" s="69">
        <f>IF($K29&lt;&gt;"",VLOOKUP($K29,'Dummy Table Standings'!$B$55:$BE$62,AA$7+36,FALSE),"")</f>
        <v>0</v>
      </c>
      <c r="AB29" s="69">
        <f>IF($K29&lt;&gt;"",VLOOKUP($K29,'Dummy Table Standings'!$B$55:$BE$62,AB$7+36,FALSE),"")</f>
        <v>0</v>
      </c>
      <c r="AC29" s="69">
        <f>IF($K29&lt;&gt;"",VLOOKUP($K29,'Dummy Table Standings'!$B$55:$BE$62,AC$7+36,FALSE),"")</f>
        <v>0</v>
      </c>
      <c r="AD29" s="69">
        <f>IF($K29&lt;&gt;"",VLOOKUP($K29,'Dummy Table Standings'!$B$55:$BE$62,AD$7+36,FALSE),"")</f>
        <v>0</v>
      </c>
      <c r="BH29" s="27"/>
    </row>
    <row r="30" spans="1:60" ht="15" customHeight="1" x14ac:dyDescent="0.2">
      <c r="G30" s="65">
        <f>IF('Team and Driver'!R13&lt;&gt;"",'Team and Driver'!R13,"")</f>
        <v>7</v>
      </c>
      <c r="H30" s="73">
        <f>IF(K30&lt;&gt;"",IF($H$1&lt;77,G30,VLOOKUP(K30,'Dummy Table Standings'!$B$55:$CR$62,$H$1,FALSE)),"")</f>
        <v>7</v>
      </c>
      <c r="I30" s="67" t="str">
        <f t="shared" si="8"/>
        <v/>
      </c>
      <c r="J30" s="65" t="str">
        <f t="shared" si="9"/>
        <v/>
      </c>
      <c r="K30" s="68" t="str">
        <f>VLOOKUP(G30,'Dummy Table Standings'!$A$55:$B$62,2,FALSE)</f>
        <v>FTR-Kawasaki</v>
      </c>
      <c r="L30" s="65">
        <f t="shared" si="10"/>
        <v>0</v>
      </c>
      <c r="M30" s="65">
        <f>IF($K30&lt;&gt;"",VLOOKUP($K30,'Dummy Table Standings'!$B$55:$BE$62,M$7+36,FALSE),"")</f>
        <v>0</v>
      </c>
      <c r="N30" s="65">
        <f>IF($K30&lt;&gt;"",VLOOKUP($K30,'Dummy Table Standings'!$B$55:$BE$62,N$7+36,FALSE),"")</f>
        <v>0</v>
      </c>
      <c r="O30" s="65">
        <f>IF($K30&lt;&gt;"",VLOOKUP($K30,'Dummy Table Standings'!$B$55:$BE$62,O$7+36,FALSE),"")</f>
        <v>0</v>
      </c>
      <c r="P30" s="65">
        <f>IF($K30&lt;&gt;"",VLOOKUP($K30,'Dummy Table Standings'!$B$55:$BE$62,P$7+36,FALSE),"")</f>
        <v>0</v>
      </c>
      <c r="Q30" s="65">
        <f>IF($K30&lt;&gt;"",VLOOKUP($K30,'Dummy Table Standings'!$B$55:$BE$62,Q$7+36,FALSE),"")</f>
        <v>0</v>
      </c>
      <c r="R30" s="65">
        <f>IF($K30&lt;&gt;"",VLOOKUP($K30,'Dummy Table Standings'!$B$55:$BE$62,R$7+36,FALSE),"")</f>
        <v>0</v>
      </c>
      <c r="S30" s="65">
        <f>IF($K30&lt;&gt;"",VLOOKUP($K30,'Dummy Table Standings'!$B$55:$BE$62,S$7+36,FALSE),"")</f>
        <v>0</v>
      </c>
      <c r="T30" s="65">
        <f>IF($K30&lt;&gt;"",VLOOKUP($K30,'Dummy Table Standings'!$B$55:$BE$62,T$7+36,FALSE),"")</f>
        <v>0</v>
      </c>
      <c r="U30" s="65">
        <f>IF($K30&lt;&gt;"",VLOOKUP($K30,'Dummy Table Standings'!$B$55:$BE$62,U$7+36,FALSE),"")</f>
        <v>0</v>
      </c>
      <c r="V30" s="65">
        <f>IF($K30&lt;&gt;"",VLOOKUP($K30,'Dummy Table Standings'!$B$55:$BE$62,V$7+36,FALSE),"")</f>
        <v>0</v>
      </c>
      <c r="W30" s="65">
        <f>IF($K30&lt;&gt;"",VLOOKUP($K30,'Dummy Table Standings'!$B$55:$BE$62,W$7+36,FALSE),"")</f>
        <v>0</v>
      </c>
      <c r="X30" s="65">
        <f>IF($K30&lt;&gt;"",VLOOKUP($K30,'Dummy Table Standings'!$B$55:$BE$62,X$7+36,FALSE),"")</f>
        <v>0</v>
      </c>
      <c r="Y30" s="65">
        <f>IF($K30&lt;&gt;"",VLOOKUP($K30,'Dummy Table Standings'!$B$55:$BE$62,Y$7+36,FALSE),"")</f>
        <v>0</v>
      </c>
      <c r="Z30" s="65">
        <f>IF($K30&lt;&gt;"",VLOOKUP($K30,'Dummy Table Standings'!$B$55:$BE$62,Z$7+36,FALSE),"")</f>
        <v>0</v>
      </c>
      <c r="AA30" s="65">
        <f>IF($K30&lt;&gt;"",VLOOKUP($K30,'Dummy Table Standings'!$B$55:$BE$62,AA$7+36,FALSE),"")</f>
        <v>0</v>
      </c>
      <c r="AB30" s="65">
        <f>IF($K30&lt;&gt;"",VLOOKUP($K30,'Dummy Table Standings'!$B$55:$BE$62,AB$7+36,FALSE),"")</f>
        <v>0</v>
      </c>
      <c r="AC30" s="65">
        <f>IF($K30&lt;&gt;"",VLOOKUP($K30,'Dummy Table Standings'!$B$55:$BE$62,AC$7+36,FALSE),"")</f>
        <v>0</v>
      </c>
      <c r="AD30" s="65">
        <f>IF($K30&lt;&gt;"",VLOOKUP($K30,'Dummy Table Standings'!$B$55:$BE$62,AD$7+36,FALSE),"")</f>
        <v>0</v>
      </c>
      <c r="BH30" s="27"/>
    </row>
    <row r="31" spans="1:60" ht="15" customHeight="1" x14ac:dyDescent="0.2">
      <c r="G31" s="69" t="str">
        <f>IF('Team and Driver'!R14&lt;&gt;"",'Team and Driver'!R14,"")</f>
        <v/>
      </c>
      <c r="H31" s="75" t="str">
        <f>IF(K31&lt;&gt;"",IF($H$1&lt;77,G31,VLOOKUP(K31,'Dummy Table Standings'!$B$55:$CR$62,$H$1,FALSE)),"")</f>
        <v/>
      </c>
      <c r="I31" s="71" t="str">
        <f t="shared" si="8"/>
        <v/>
      </c>
      <c r="J31" s="69" t="str">
        <f t="shared" si="9"/>
        <v/>
      </c>
      <c r="K31" s="72" t="str">
        <f>VLOOKUP(G31,'Dummy Table Standings'!$A$55:$B$62,2,FALSE)</f>
        <v/>
      </c>
      <c r="L31" s="69" t="str">
        <f t="shared" si="10"/>
        <v/>
      </c>
      <c r="M31" s="69" t="str">
        <f>IF($K31&lt;&gt;"",VLOOKUP($K31,'Dummy Table Standings'!$B$55:$BE$62,M$7+36,FALSE),"")</f>
        <v/>
      </c>
      <c r="N31" s="69" t="str">
        <f>IF($K31&lt;&gt;"",VLOOKUP($K31,'Dummy Table Standings'!$B$55:$BE$62,N$7+36,FALSE),"")</f>
        <v/>
      </c>
      <c r="O31" s="69" t="str">
        <f>IF($K31&lt;&gt;"",VLOOKUP($K31,'Dummy Table Standings'!$B$55:$BE$62,O$7+36,FALSE),"")</f>
        <v/>
      </c>
      <c r="P31" s="69" t="str">
        <f>IF($K31&lt;&gt;"",VLOOKUP($K31,'Dummy Table Standings'!$B$55:$BE$62,P$7+36,FALSE),"")</f>
        <v/>
      </c>
      <c r="Q31" s="69" t="str">
        <f>IF($K31&lt;&gt;"",VLOOKUP($K31,'Dummy Table Standings'!$B$55:$BE$62,Q$7+36,FALSE),"")</f>
        <v/>
      </c>
      <c r="R31" s="69" t="str">
        <f>IF($K31&lt;&gt;"",VLOOKUP($K31,'Dummy Table Standings'!$B$55:$BE$62,R$7+36,FALSE),"")</f>
        <v/>
      </c>
      <c r="S31" s="69" t="str">
        <f>IF($K31&lt;&gt;"",VLOOKUP($K31,'Dummy Table Standings'!$B$55:$BE$62,S$7+36,FALSE),"")</f>
        <v/>
      </c>
      <c r="T31" s="69" t="str">
        <f>IF($K31&lt;&gt;"",VLOOKUP($K31,'Dummy Table Standings'!$B$55:$BE$62,T$7+36,FALSE),"")</f>
        <v/>
      </c>
      <c r="U31" s="69" t="str">
        <f>IF($K31&lt;&gt;"",VLOOKUP($K31,'Dummy Table Standings'!$B$55:$BE$62,U$7+36,FALSE),"")</f>
        <v/>
      </c>
      <c r="V31" s="69" t="str">
        <f>IF($K31&lt;&gt;"",VLOOKUP($K31,'Dummy Table Standings'!$B$55:$BE$62,V$7+36,FALSE),"")</f>
        <v/>
      </c>
      <c r="W31" s="69" t="str">
        <f>IF($K31&lt;&gt;"",VLOOKUP($K31,'Dummy Table Standings'!$B$55:$BE$62,W$7+36,FALSE),"")</f>
        <v/>
      </c>
      <c r="X31" s="69" t="str">
        <f>IF($K31&lt;&gt;"",VLOOKUP($K31,'Dummy Table Standings'!$B$55:$BE$62,X$7+36,FALSE),"")</f>
        <v/>
      </c>
      <c r="Y31" s="69" t="str">
        <f>IF($K31&lt;&gt;"",VLOOKUP($K31,'Dummy Table Standings'!$B$55:$BE$62,Y$7+36,FALSE),"")</f>
        <v/>
      </c>
      <c r="Z31" s="69" t="str">
        <f>IF($K31&lt;&gt;"",VLOOKUP($K31,'Dummy Table Standings'!$B$55:$BE$62,Z$7+36,FALSE),"")</f>
        <v/>
      </c>
      <c r="AA31" s="69" t="str">
        <f>IF($K31&lt;&gt;"",VLOOKUP($K31,'Dummy Table Standings'!$B$55:$BE$62,AA$7+36,FALSE),"")</f>
        <v/>
      </c>
      <c r="AB31" s="69" t="str">
        <f>IF($K31&lt;&gt;"",VLOOKUP($K31,'Dummy Table Standings'!$B$55:$BE$62,AB$7+36,FALSE),"")</f>
        <v/>
      </c>
      <c r="AC31" s="69" t="str">
        <f>IF($K31&lt;&gt;"",VLOOKUP($K31,'Dummy Table Standings'!$B$55:$BE$62,AC$7+36,FALSE),"")</f>
        <v/>
      </c>
      <c r="AD31" s="69" t="str">
        <f>IF($K31&lt;&gt;"",VLOOKUP($K31,'Dummy Table Standings'!$B$55:$BE$62,AD$7+36,FALSE),"")</f>
        <v/>
      </c>
      <c r="BH31" s="27"/>
    </row>
    <row r="32" spans="1:60" ht="15" customHeight="1" x14ac:dyDescent="0.2">
      <c r="G32" s="167" t="s">
        <v>59</v>
      </c>
      <c r="H32" s="167"/>
      <c r="I32" s="167"/>
      <c r="J32" s="167"/>
      <c r="K32" s="167"/>
      <c r="L32" s="167"/>
      <c r="M32" s="167"/>
      <c r="N32" s="167"/>
      <c r="O32" s="167"/>
      <c r="P32" s="167"/>
      <c r="Q32" s="167"/>
      <c r="R32" s="167"/>
      <c r="S32" s="167"/>
      <c r="T32" s="167"/>
      <c r="U32" s="167"/>
      <c r="V32" s="167"/>
      <c r="W32" s="167"/>
      <c r="X32" s="167"/>
      <c r="Y32" s="167"/>
      <c r="Z32" s="167"/>
      <c r="AA32" s="167"/>
      <c r="AB32" s="167"/>
      <c r="AC32" s="167"/>
      <c r="AD32" s="167"/>
      <c r="BH32" s="27"/>
    </row>
    <row r="33" spans="60:60" ht="15" customHeight="1" x14ac:dyDescent="0.2">
      <c r="BH33" s="27"/>
    </row>
    <row r="34" spans="60:60" ht="15" customHeight="1" x14ac:dyDescent="0.2"/>
    <row r="35" spans="60:60" ht="15" customHeight="1" x14ac:dyDescent="0.2"/>
    <row r="36" spans="60:60" ht="15" customHeight="1" x14ac:dyDescent="0.2"/>
    <row r="37" spans="60:60" ht="15" customHeight="1" x14ac:dyDescent="0.2"/>
  </sheetData>
  <sheetProtection formatCells="0" formatColumns="0" formatRows="0" insertColumns="0" insertRows="0" insertHyperlinks="0" deleteColumns="0" deleteRows="0" sort="0" autoFilter="0" pivotTables="0"/>
  <mergeCells count="13">
    <mergeCell ref="G32:AD32"/>
    <mergeCell ref="G22:J23"/>
    <mergeCell ref="K22:K23"/>
    <mergeCell ref="L22:L23"/>
    <mergeCell ref="M22:AD22"/>
    <mergeCell ref="G2:AD4"/>
    <mergeCell ref="B3:D3"/>
    <mergeCell ref="B4:D4"/>
    <mergeCell ref="G6:J7"/>
    <mergeCell ref="K6:K7"/>
    <mergeCell ref="L6:L7"/>
    <mergeCell ref="B2:E2"/>
    <mergeCell ref="M6:AD6"/>
  </mergeCells>
  <conditionalFormatting sqref="BH4:BH33">
    <cfRule type="cellIs" dxfId="202" priority="21" stopIfTrue="1" operator="equal">
      <formula>25</formula>
    </cfRule>
  </conditionalFormatting>
  <conditionalFormatting sqref="I8:I9">
    <cfRule type="cellIs" dxfId="201" priority="13" stopIfTrue="1" operator="equal">
      <formula>"p"</formula>
    </cfRule>
    <cfRule type="cellIs" dxfId="200" priority="14" stopIfTrue="1" operator="equal">
      <formula>"q"</formula>
    </cfRule>
  </conditionalFormatting>
  <conditionalFormatting sqref="I10:I18">
    <cfRule type="cellIs" dxfId="199" priority="11" stopIfTrue="1" operator="equal">
      <formula>"p"</formula>
    </cfRule>
    <cfRule type="cellIs" dxfId="198" priority="12" stopIfTrue="1" operator="equal">
      <formula>"q"</formula>
    </cfRule>
  </conditionalFormatting>
  <conditionalFormatting sqref="I24:I25">
    <cfRule type="cellIs" dxfId="197" priority="9" stopIfTrue="1" operator="equal">
      <formula>"p"</formula>
    </cfRule>
    <cfRule type="cellIs" dxfId="196" priority="10" stopIfTrue="1" operator="equal">
      <formula>"q"</formula>
    </cfRule>
  </conditionalFormatting>
  <conditionalFormatting sqref="I26:I27">
    <cfRule type="cellIs" dxfId="195" priority="7" stopIfTrue="1" operator="equal">
      <formula>"p"</formula>
    </cfRule>
    <cfRule type="cellIs" dxfId="194" priority="8" stopIfTrue="1" operator="equal">
      <formula>"q"</formula>
    </cfRule>
  </conditionalFormatting>
  <conditionalFormatting sqref="I28:I31">
    <cfRule type="cellIs" dxfId="193" priority="5" stopIfTrue="1" operator="equal">
      <formula>"p"</formula>
    </cfRule>
    <cfRule type="cellIs" dxfId="192" priority="6" stopIfTrue="1" operator="equal">
      <formula>"q"</formula>
    </cfRule>
  </conditionalFormatting>
  <conditionalFormatting sqref="I19:I21">
    <cfRule type="cellIs" dxfId="191" priority="3" stopIfTrue="1" operator="equal">
      <formula>"p"</formula>
    </cfRule>
    <cfRule type="cellIs" dxfId="190" priority="4" stopIfTrue="1" operator="equal">
      <formula>"q"</formula>
    </cfRule>
  </conditionalFormatting>
  <conditionalFormatting sqref="B7:E24">
    <cfRule type="expression" dxfId="189" priority="1">
      <formula>$B7=$H$3</formula>
    </cfRule>
  </conditionalFormatting>
  <hyperlinks>
    <hyperlink ref="B4:D4" location="'Team Standing'!A1" display="Team's Championship"/>
    <hyperlink ref="B3:D3" location="'Drivers Standing'!A1" display="Driver's Championship"/>
    <hyperlink ref="B2:E2" location="Dashboard!A1" display="Dashboard"/>
    <hyperlink ref="E4" location="'Team and Driver'!A1" display="Team Setup"/>
    <hyperlink ref="E3" r:id="rId1"/>
    <hyperlink ref="D8" location="'Race Result (2)'!H2:L3" display="Malaysia"/>
    <hyperlink ref="D9" location="'Race Result (3)'!H2:L3" display="China"/>
    <hyperlink ref="D10" location="'Race Result (4)'!H2:L3" display="Turkey"/>
    <hyperlink ref="D11" location="'Race Result (5)'!H2:L3" display="Spain"/>
    <hyperlink ref="D12" location="'Race Result (6)'!H2:L3" display="Monaco"/>
    <hyperlink ref="D13" location="'Race Result (7)'!H2:L3" display="Canada"/>
    <hyperlink ref="D15" location="'Race Result (9)'!H2:L3" display="Great-Britain"/>
    <hyperlink ref="D16" location="'Race Result (10)'!H2:L3" display="Germany"/>
    <hyperlink ref="D17" location="'Race Result (11)'!H2:L3" display="Hungary"/>
    <hyperlink ref="D18" location="'Race Result (12)'!H2:L3" display="Belgium"/>
    <hyperlink ref="D19" location="'Race Result (13)'!H2:L3" display="Italy"/>
    <hyperlink ref="D20" location="'Race Result (14)'!H2:L3" display="Singapore"/>
    <hyperlink ref="D21" location="'Race Result (15)'!H2:L3" display="Japan"/>
    <hyperlink ref="D22" location="'Race Result (16)'!H2:L3" display="South Korea"/>
    <hyperlink ref="D23" location="'Race Result (17)'!H2:L3" display="India"/>
    <hyperlink ref="D24" location="'Race Result (18)'!H2:L3" display="UAE"/>
    <hyperlink ref="D14" location="'Race Result (8)'!H2:L3" display="Spain"/>
    <hyperlink ref="D7" location="'Race Result'!A1" display="Australia"/>
  </hyperlinks>
  <printOptions horizontalCentered="1" verticalCentered="1"/>
  <pageMargins left="0.2" right="0.38" top="0.31" bottom="0.38" header="0.25" footer="0.26"/>
  <pageSetup scale="83" orientation="landscape" horizontalDpi="300" verticalDpi="300" r:id="rId2"/>
  <headerFooter alignWithMargins="0"/>
  <drawing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U26"/>
  <sheetViews>
    <sheetView showGridLines="0" zoomScale="95" zoomScaleNormal="95" workbookViewId="0">
      <selection activeCell="D21" sqref="D21"/>
    </sheetView>
  </sheetViews>
  <sheetFormatPr defaultRowHeight="12.75" x14ac:dyDescent="0.2"/>
  <cols>
    <col min="1" max="1" width="1.5703125" style="87" customWidth="1"/>
    <col min="2" max="2" width="3.5703125" style="83" customWidth="1"/>
    <col min="3" max="3" width="9.7109375" style="84" customWidth="1"/>
    <col min="4" max="4" width="15.42578125" style="85" customWidth="1"/>
    <col min="5" max="5" width="17.7109375" style="87" bestFit="1" customWidth="1"/>
    <col min="6" max="6" width="5" style="87" customWidth="1"/>
    <col min="7" max="7" width="1.42578125" style="87" customWidth="1"/>
    <col min="8" max="8" width="9.140625" style="84"/>
    <col min="9" max="9" width="17.28515625" style="87" customWidth="1"/>
    <col min="10" max="10" width="14.28515625" style="87" customWidth="1"/>
    <col min="11" max="11" width="24.140625" style="87" customWidth="1"/>
    <col min="12" max="12" width="12.85546875" style="87" customWidth="1"/>
    <col min="13" max="13" width="11.85546875" style="88" customWidth="1"/>
    <col min="14" max="14" width="3.42578125" style="89" hidden="1" customWidth="1"/>
    <col min="15" max="15" width="2.140625" style="87" bestFit="1" customWidth="1"/>
    <col min="16" max="16" width="16.140625" style="90" customWidth="1"/>
    <col min="17" max="17" width="1.85546875" style="87" customWidth="1"/>
    <col min="18" max="20" width="9.140625" style="87"/>
    <col min="21" max="21" width="5.42578125" style="87" customWidth="1"/>
    <col min="22" max="22" width="2.28515625" style="87" customWidth="1"/>
    <col min="23" max="16384" width="9.140625" style="87"/>
  </cols>
  <sheetData>
    <row r="1" spans="2:21" ht="10.5" customHeight="1" x14ac:dyDescent="0.2">
      <c r="E1" s="86"/>
      <c r="F1" s="86"/>
      <c r="G1" s="86"/>
    </row>
    <row r="2" spans="2:21" ht="20.100000000000001" customHeight="1" x14ac:dyDescent="0.2">
      <c r="B2" s="171" t="s">
        <v>43</v>
      </c>
      <c r="C2" s="171"/>
      <c r="D2" s="171"/>
      <c r="E2" s="171"/>
      <c r="F2" s="86"/>
      <c r="G2" s="86"/>
      <c r="H2" s="91" t="s">
        <v>44</v>
      </c>
      <c r="I2" s="173" t="s">
        <v>167</v>
      </c>
      <c r="J2" s="174"/>
      <c r="K2" s="174"/>
      <c r="L2" s="175"/>
      <c r="M2" s="91" t="s">
        <v>58</v>
      </c>
      <c r="P2" s="179" t="s">
        <v>119</v>
      </c>
      <c r="Q2" s="179"/>
      <c r="R2" s="179"/>
      <c r="S2" s="179"/>
      <c r="T2" s="179"/>
      <c r="U2" s="179"/>
    </row>
    <row r="3" spans="2:21" ht="20.100000000000001" customHeight="1" x14ac:dyDescent="0.2">
      <c r="B3" s="171" t="s">
        <v>186</v>
      </c>
      <c r="C3" s="171"/>
      <c r="D3" s="171"/>
      <c r="E3" s="141" t="s">
        <v>63</v>
      </c>
      <c r="F3" s="86"/>
      <c r="G3" s="86"/>
      <c r="H3" s="16">
        <v>14</v>
      </c>
      <c r="I3" s="176"/>
      <c r="J3" s="177"/>
      <c r="K3" s="177"/>
      <c r="L3" s="178"/>
      <c r="M3" s="93"/>
      <c r="P3" s="94"/>
      <c r="Q3" s="86"/>
      <c r="R3" s="86"/>
      <c r="S3" s="86"/>
      <c r="T3" s="86"/>
      <c r="U3" s="86"/>
    </row>
    <row r="4" spans="2:21" ht="20.100000000000001" customHeight="1" x14ac:dyDescent="0.2">
      <c r="B4" s="171" t="s">
        <v>66</v>
      </c>
      <c r="C4" s="171"/>
      <c r="D4" s="171"/>
      <c r="E4" s="141" t="s">
        <v>64</v>
      </c>
      <c r="F4" s="86"/>
      <c r="G4" s="86"/>
      <c r="P4" s="94"/>
      <c r="Q4" s="86"/>
      <c r="R4" s="86"/>
      <c r="S4" s="86"/>
      <c r="T4" s="86"/>
      <c r="U4" s="86"/>
    </row>
    <row r="5" spans="2:21" ht="15.95" customHeight="1" x14ac:dyDescent="0.2">
      <c r="F5" s="86"/>
      <c r="G5" s="86"/>
      <c r="H5" s="95" t="s">
        <v>0</v>
      </c>
      <c r="I5" s="96" t="s">
        <v>188</v>
      </c>
      <c r="J5" s="96" t="s">
        <v>4</v>
      </c>
      <c r="K5" s="96" t="s">
        <v>2</v>
      </c>
      <c r="L5" s="96" t="s">
        <v>109</v>
      </c>
      <c r="M5" s="97" t="s">
        <v>3</v>
      </c>
      <c r="N5" s="87"/>
      <c r="P5" s="94"/>
      <c r="Q5" s="86"/>
      <c r="R5" s="86"/>
      <c r="S5" s="86"/>
      <c r="T5" s="86"/>
      <c r="U5" s="86"/>
    </row>
    <row r="6" spans="2:21" ht="15.95" customHeight="1" thickBot="1" x14ac:dyDescent="0.25">
      <c r="B6" s="98" t="s">
        <v>28</v>
      </c>
      <c r="C6" s="99" t="s">
        <v>33</v>
      </c>
      <c r="D6" s="100" t="s">
        <v>14</v>
      </c>
      <c r="E6" s="101" t="s">
        <v>15</v>
      </c>
      <c r="F6" s="86"/>
      <c r="G6" s="86"/>
      <c r="H6" s="102">
        <v>1</v>
      </c>
      <c r="I6" s="23"/>
      <c r="J6" s="21" t="str">
        <f>IF(I6&lt;&gt;"",VLOOKUP(I6,'Team and Driver'!$H$7:$J$36,3,FALSE),"")</f>
        <v/>
      </c>
      <c r="K6" s="21" t="str">
        <f>IF(I6&lt;&gt;"",VLOOKUP(I6,'Team and Driver'!$H$7:$K$36,4,FALSE),"")</f>
        <v/>
      </c>
      <c r="L6" s="21" t="str">
        <f>IF(I6&lt;&gt;"",VLOOKUP(I6,'Team and Driver'!$H$7:$L$36,5,FALSE),"")</f>
        <v/>
      </c>
      <c r="M6" s="103">
        <v>25</v>
      </c>
      <c r="N6" s="87"/>
      <c r="P6" s="94"/>
      <c r="Q6" s="86"/>
      <c r="R6" s="86"/>
      <c r="S6" s="86"/>
      <c r="T6" s="86"/>
      <c r="U6" s="86"/>
    </row>
    <row r="7" spans="2:21" ht="15.95" customHeight="1" thickBot="1" x14ac:dyDescent="0.25">
      <c r="B7" s="104">
        <v>1</v>
      </c>
      <c r="C7" s="105">
        <v>41371</v>
      </c>
      <c r="D7" s="106" t="s">
        <v>72</v>
      </c>
      <c r="E7" s="107" t="s">
        <v>78</v>
      </c>
      <c r="F7" s="108" t="s">
        <v>45</v>
      </c>
      <c r="G7" s="86"/>
      <c r="H7" s="102">
        <v>2</v>
      </c>
      <c r="I7" s="24"/>
      <c r="J7" s="21" t="str">
        <f>IF(I7&lt;&gt;"",VLOOKUP(I7,'Team and Driver'!$H$7:$J$36,3,FALSE),"")</f>
        <v/>
      </c>
      <c r="K7" s="21" t="str">
        <f>IF(I7&lt;&gt;"",VLOOKUP(I7,'Team and Driver'!$H$7:$K$36,4,FALSE),"")</f>
        <v/>
      </c>
      <c r="L7" s="21" t="str">
        <f>IF(I7&lt;&gt;"",VLOOKUP(I7,'Team and Driver'!$H$7:$L$36,5,FALSE),"")</f>
        <v/>
      </c>
      <c r="M7" s="103">
        <v>20</v>
      </c>
      <c r="N7" s="87"/>
      <c r="P7" s="94"/>
      <c r="Q7" s="86"/>
      <c r="R7" s="86"/>
      <c r="S7" s="86"/>
      <c r="T7" s="86"/>
      <c r="U7" s="86"/>
    </row>
    <row r="8" spans="2:21" ht="15.95" customHeight="1" thickBot="1" x14ac:dyDescent="0.25">
      <c r="B8" s="109">
        <v>2</v>
      </c>
      <c r="C8" s="110">
        <v>41385</v>
      </c>
      <c r="D8" s="111" t="s">
        <v>75</v>
      </c>
      <c r="E8" s="112" t="s">
        <v>144</v>
      </c>
      <c r="F8" s="108" t="s">
        <v>45</v>
      </c>
      <c r="G8" s="86"/>
      <c r="H8" s="102">
        <v>3</v>
      </c>
      <c r="I8" s="24"/>
      <c r="J8" s="21" t="str">
        <f>IF(I8&lt;&gt;"",VLOOKUP(I8,'Team and Driver'!$H$7:$J$36,3,FALSE),"")</f>
        <v/>
      </c>
      <c r="K8" s="21" t="str">
        <f>IF(I8&lt;&gt;"",VLOOKUP(I8,'Team and Driver'!$H$7:$K$36,4,FALSE),"")</f>
        <v/>
      </c>
      <c r="L8" s="21" t="str">
        <f>IF(I8&lt;&gt;"",VLOOKUP(I8,'Team and Driver'!$H$7:$L$36,5,FALSE),"")</f>
        <v/>
      </c>
      <c r="M8" s="103">
        <v>16</v>
      </c>
      <c r="N8" s="87"/>
      <c r="P8" s="94"/>
      <c r="Q8" s="86"/>
      <c r="R8" s="86"/>
      <c r="S8" s="86"/>
      <c r="T8" s="86"/>
      <c r="U8" s="86"/>
    </row>
    <row r="9" spans="2:21" ht="15.95" customHeight="1" thickBot="1" x14ac:dyDescent="0.25">
      <c r="B9" s="104">
        <v>3</v>
      </c>
      <c r="C9" s="105">
        <v>41399</v>
      </c>
      <c r="D9" s="106" t="s">
        <v>18</v>
      </c>
      <c r="E9" s="107" t="s">
        <v>79</v>
      </c>
      <c r="F9" s="108" t="s">
        <v>45</v>
      </c>
      <c r="G9" s="86"/>
      <c r="H9" s="113">
        <v>4</v>
      </c>
      <c r="I9" s="25"/>
      <c r="J9" s="18" t="str">
        <f>IF(I9&lt;&gt;"",VLOOKUP(I9,'Team and Driver'!$H$7:$J$36,3,FALSE),"")</f>
        <v/>
      </c>
      <c r="K9" s="18" t="str">
        <f>IF(I9&lt;&gt;"",VLOOKUP(I9,'Team and Driver'!$H$7:$K$36,4,FALSE),"")</f>
        <v/>
      </c>
      <c r="L9" s="21" t="str">
        <f>IF(I9&lt;&gt;"",VLOOKUP(I9,'Team and Driver'!$H$7:$L$36,5,FALSE),"")</f>
        <v/>
      </c>
      <c r="M9" s="114">
        <v>13</v>
      </c>
      <c r="N9" s="87"/>
      <c r="P9" s="94"/>
      <c r="Q9" s="86"/>
      <c r="R9" s="86"/>
      <c r="S9" s="86"/>
      <c r="T9" s="86"/>
      <c r="U9" s="86"/>
    </row>
    <row r="10" spans="2:21" ht="15.95" customHeight="1" thickBot="1" x14ac:dyDescent="0.25">
      <c r="B10" s="109">
        <v>4</v>
      </c>
      <c r="C10" s="110">
        <v>41413</v>
      </c>
      <c r="D10" s="111" t="s">
        <v>73</v>
      </c>
      <c r="E10" s="112" t="s">
        <v>80</v>
      </c>
      <c r="F10" s="108" t="s">
        <v>45</v>
      </c>
      <c r="G10" s="86"/>
      <c r="H10" s="113">
        <v>5</v>
      </c>
      <c r="I10" s="25"/>
      <c r="J10" s="18" t="str">
        <f>IF(I10&lt;&gt;"",VLOOKUP(I10,'Team and Driver'!$H$7:$J$36,3,FALSE),"")</f>
        <v/>
      </c>
      <c r="K10" s="18" t="str">
        <f>IF(I10&lt;&gt;"",VLOOKUP(I10,'Team and Driver'!$H$7:$K$36,4,FALSE),"")</f>
        <v/>
      </c>
      <c r="L10" s="21" t="str">
        <f>IF(I10&lt;&gt;"",VLOOKUP(I10,'Team and Driver'!$H$7:$L$36,5,FALSE),"")</f>
        <v/>
      </c>
      <c r="M10" s="114">
        <v>11</v>
      </c>
      <c r="N10" s="89">
        <v>1</v>
      </c>
      <c r="P10" s="94"/>
      <c r="Q10" s="86"/>
      <c r="R10" s="86"/>
      <c r="S10" s="86"/>
      <c r="T10" s="86"/>
      <c r="U10" s="86"/>
    </row>
    <row r="11" spans="2:21" ht="15.95" customHeight="1" thickBot="1" x14ac:dyDescent="0.25">
      <c r="B11" s="104">
        <v>5</v>
      </c>
      <c r="C11" s="105">
        <v>41427</v>
      </c>
      <c r="D11" s="106" t="s">
        <v>22</v>
      </c>
      <c r="E11" s="107" t="s">
        <v>82</v>
      </c>
      <c r="F11" s="108" t="s">
        <v>45</v>
      </c>
      <c r="G11" s="86"/>
      <c r="H11" s="113">
        <v>6</v>
      </c>
      <c r="I11" s="25"/>
      <c r="J11" s="18" t="str">
        <f>IF(I11&lt;&gt;"",VLOOKUP(I11,'Team and Driver'!$H$7:$J$36,3,FALSE),"")</f>
        <v/>
      </c>
      <c r="K11" s="18" t="str">
        <f>IF(I11&lt;&gt;"",VLOOKUP(I11,'Team and Driver'!$H$7:$K$36,4,FALSE),"")</f>
        <v/>
      </c>
      <c r="L11" s="21" t="str">
        <f>IF(I11&lt;&gt;"",VLOOKUP(I11,'Team and Driver'!$H$7:$L$36,5,FALSE),"")</f>
        <v/>
      </c>
      <c r="M11" s="114">
        <v>10</v>
      </c>
      <c r="N11" s="89">
        <v>1</v>
      </c>
      <c r="P11" s="94"/>
      <c r="Q11" s="86"/>
      <c r="R11" s="86"/>
      <c r="S11" s="86"/>
      <c r="T11" s="86"/>
      <c r="U11" s="86"/>
    </row>
    <row r="12" spans="2:21" ht="15.95" customHeight="1" thickBot="1" x14ac:dyDescent="0.25">
      <c r="B12" s="109">
        <v>6</v>
      </c>
      <c r="C12" s="110">
        <v>41441</v>
      </c>
      <c r="D12" s="111" t="s">
        <v>18</v>
      </c>
      <c r="E12" s="112" t="s">
        <v>25</v>
      </c>
      <c r="F12" s="108" t="s">
        <v>45</v>
      </c>
      <c r="G12" s="86"/>
      <c r="H12" s="113">
        <v>7</v>
      </c>
      <c r="I12" s="25"/>
      <c r="J12" s="18" t="str">
        <f>IF(I12&lt;&gt;"",VLOOKUP(I12,'Team and Driver'!$H$7:$J$36,3,FALSE),"")</f>
        <v/>
      </c>
      <c r="K12" s="18" t="str">
        <f>IF(I12&lt;&gt;"",VLOOKUP(I12,'Team and Driver'!$H$7:$K$36,4,FALSE),"")</f>
        <v/>
      </c>
      <c r="L12" s="21" t="str">
        <f>IF(I12&lt;&gt;"",VLOOKUP(I12,'Team and Driver'!$H$7:$L$36,5,FALSE),"")</f>
        <v/>
      </c>
      <c r="M12" s="114">
        <v>9</v>
      </c>
      <c r="N12" s="89">
        <v>1</v>
      </c>
      <c r="P12" s="94" t="s">
        <v>48</v>
      </c>
      <c r="Q12" s="86" t="s">
        <v>47</v>
      </c>
      <c r="R12" s="115"/>
      <c r="S12" s="86"/>
      <c r="T12" s="86"/>
      <c r="U12" s="86"/>
    </row>
    <row r="13" spans="2:21" ht="15.95" customHeight="1" thickBot="1" x14ac:dyDescent="0.25">
      <c r="B13" s="104">
        <v>7</v>
      </c>
      <c r="C13" s="105">
        <v>41454</v>
      </c>
      <c r="D13" s="106" t="s">
        <v>74</v>
      </c>
      <c r="E13" s="107" t="s">
        <v>81</v>
      </c>
      <c r="F13" s="108" t="s">
        <v>45</v>
      </c>
      <c r="G13" s="86"/>
      <c r="H13" s="113">
        <v>8</v>
      </c>
      <c r="I13" s="25"/>
      <c r="J13" s="18" t="str">
        <f>IF(I13&lt;&gt;"",VLOOKUP(I13,'Team and Driver'!$H$7:$J$36,3,FALSE),"")</f>
        <v/>
      </c>
      <c r="K13" s="18" t="str">
        <f>IF(I13&lt;&gt;"",VLOOKUP(I13,'Team and Driver'!$H$7:$K$36,4,FALSE),"")</f>
        <v/>
      </c>
      <c r="L13" s="21" t="str">
        <f>IF(I13&lt;&gt;"",VLOOKUP(I13,'Team and Driver'!$H$7:$L$36,5,FALSE),"")</f>
        <v/>
      </c>
      <c r="M13" s="114">
        <v>8</v>
      </c>
      <c r="N13" s="89">
        <v>1</v>
      </c>
      <c r="P13" s="94" t="s">
        <v>56</v>
      </c>
      <c r="Q13" s="86" t="s">
        <v>47</v>
      </c>
      <c r="R13" s="116"/>
      <c r="S13" s="86"/>
      <c r="T13" s="86"/>
      <c r="U13" s="86"/>
    </row>
    <row r="14" spans="2:21" ht="15.95" customHeight="1" thickBot="1" x14ac:dyDescent="0.25">
      <c r="B14" s="109">
        <v>8</v>
      </c>
      <c r="C14" s="110">
        <v>41469</v>
      </c>
      <c r="D14" s="111" t="s">
        <v>20</v>
      </c>
      <c r="E14" s="112" t="s">
        <v>83</v>
      </c>
      <c r="F14" s="108" t="s">
        <v>45</v>
      </c>
      <c r="G14" s="86"/>
      <c r="H14" s="113">
        <v>9</v>
      </c>
      <c r="I14" s="25"/>
      <c r="J14" s="18" t="str">
        <f>IF(I14&lt;&gt;"",VLOOKUP(I14,'Team and Driver'!$H$7:$J$36,3,FALSE),"")</f>
        <v/>
      </c>
      <c r="K14" s="18" t="str">
        <f>IF(I14&lt;&gt;"",VLOOKUP(I14,'Team and Driver'!$H$7:$K$36,4,FALSE),"")</f>
        <v/>
      </c>
      <c r="L14" s="21" t="str">
        <f>IF(I14&lt;&gt;"",VLOOKUP(I14,'Team and Driver'!$H$7:$L$36,5,FALSE),"")</f>
        <v/>
      </c>
      <c r="M14" s="114">
        <v>7</v>
      </c>
      <c r="N14" s="89">
        <v>1</v>
      </c>
      <c r="P14" s="94" t="s">
        <v>46</v>
      </c>
      <c r="Q14" s="86" t="s">
        <v>47</v>
      </c>
      <c r="R14" s="119"/>
      <c r="S14" s="86"/>
      <c r="T14" s="120"/>
      <c r="U14" s="120"/>
    </row>
    <row r="15" spans="2:21" ht="15.95" customHeight="1" thickBot="1" x14ac:dyDescent="0.25">
      <c r="B15" s="104">
        <v>9</v>
      </c>
      <c r="C15" s="105">
        <v>41476</v>
      </c>
      <c r="D15" s="106" t="s">
        <v>75</v>
      </c>
      <c r="E15" s="107" t="s">
        <v>84</v>
      </c>
      <c r="F15" s="108" t="s">
        <v>45</v>
      </c>
      <c r="G15" s="86"/>
      <c r="H15" s="113">
        <v>10</v>
      </c>
      <c r="I15" s="25"/>
      <c r="J15" s="18" t="str">
        <f>IF(I15&lt;&gt;"",VLOOKUP(I15,'Team and Driver'!$H$7:$J$36,3,FALSE),"")</f>
        <v/>
      </c>
      <c r="K15" s="18" t="str">
        <f>IF(I15&lt;&gt;"",VLOOKUP(I15,'Team and Driver'!$H$7:$K$36,4,FALSE),"")</f>
        <v/>
      </c>
      <c r="L15" s="21" t="str">
        <f>IF(I15&lt;&gt;"",VLOOKUP(I15,'Team and Driver'!$H$7:$L$36,5,FALSE),"")</f>
        <v/>
      </c>
      <c r="M15" s="114">
        <v>6</v>
      </c>
      <c r="N15" s="89">
        <v>1</v>
      </c>
      <c r="P15" s="94" t="s">
        <v>52</v>
      </c>
      <c r="Q15" s="86" t="s">
        <v>47</v>
      </c>
      <c r="R15" s="116"/>
      <c r="S15" s="86"/>
      <c r="T15" s="86"/>
      <c r="U15" s="86"/>
    </row>
    <row r="16" spans="2:21" ht="15.95" customHeight="1" thickBot="1" x14ac:dyDescent="0.25">
      <c r="B16" s="109">
        <v>10</v>
      </c>
      <c r="C16" s="110">
        <v>41504</v>
      </c>
      <c r="D16" s="111" t="s">
        <v>75</v>
      </c>
      <c r="E16" s="112" t="s">
        <v>86</v>
      </c>
      <c r="F16" s="108" t="s">
        <v>45</v>
      </c>
      <c r="G16" s="86"/>
      <c r="H16" s="113">
        <v>11</v>
      </c>
      <c r="I16" s="25"/>
      <c r="J16" s="18" t="str">
        <f>IF(I16&lt;&gt;"",VLOOKUP(I16,'Team and Driver'!$H$7:$J$36,3,FALSE),"")</f>
        <v/>
      </c>
      <c r="K16" s="18" t="str">
        <f>IF(I16&lt;&gt;"",VLOOKUP(I16,'Team and Driver'!$H$7:$K$36,4,FALSE),"")</f>
        <v/>
      </c>
      <c r="L16" s="21" t="str">
        <f>IF(I16&lt;&gt;"",VLOOKUP(I16,'Team and Driver'!$H$7:$L$36,5,FALSE),"")</f>
        <v/>
      </c>
      <c r="M16" s="131">
        <v>5</v>
      </c>
      <c r="P16" s="94" t="s">
        <v>53</v>
      </c>
      <c r="Q16" s="86" t="s">
        <v>47</v>
      </c>
      <c r="R16" s="116"/>
      <c r="S16" s="86"/>
      <c r="T16" s="86"/>
      <c r="U16" s="86"/>
    </row>
    <row r="17" spans="2:21" s="118" customFormat="1" ht="15.95" customHeight="1" thickBot="1" x14ac:dyDescent="0.25">
      <c r="B17" s="104">
        <v>11</v>
      </c>
      <c r="C17" s="105">
        <v>41511</v>
      </c>
      <c r="D17" s="106" t="s">
        <v>76</v>
      </c>
      <c r="E17" s="107" t="s">
        <v>148</v>
      </c>
      <c r="F17" s="108" t="s">
        <v>45</v>
      </c>
      <c r="G17" s="86"/>
      <c r="H17" s="113">
        <v>12</v>
      </c>
      <c r="I17" s="25"/>
      <c r="J17" s="18" t="str">
        <f>IF(I17&lt;&gt;"",VLOOKUP(I17,'Team and Driver'!$H$7:$J$36,3,FALSE),"")</f>
        <v/>
      </c>
      <c r="K17" s="18" t="str">
        <f>IF(I17&lt;&gt;"",VLOOKUP(I17,'Team and Driver'!$H$7:$K$36,4,FALSE),"")</f>
        <v/>
      </c>
      <c r="L17" s="21" t="str">
        <f>IF(I17&lt;&gt;"",VLOOKUP(I17,'Team and Driver'!$H$7:$L$36,5,FALSE),"")</f>
        <v/>
      </c>
      <c r="M17" s="130">
        <v>4</v>
      </c>
      <c r="P17" s="94" t="s">
        <v>49</v>
      </c>
      <c r="Q17" s="86" t="s">
        <v>47</v>
      </c>
      <c r="R17" s="115"/>
      <c r="S17" s="86"/>
      <c r="T17" s="86"/>
      <c r="U17" s="86"/>
    </row>
    <row r="18" spans="2:21" ht="15.95" customHeight="1" thickBot="1" x14ac:dyDescent="0.25">
      <c r="B18" s="109">
        <v>12</v>
      </c>
      <c r="C18" s="110">
        <v>41518</v>
      </c>
      <c r="D18" s="111" t="s">
        <v>128</v>
      </c>
      <c r="E18" s="112" t="s">
        <v>19</v>
      </c>
      <c r="F18" s="108" t="s">
        <v>45</v>
      </c>
      <c r="G18" s="86"/>
      <c r="H18" s="113">
        <v>13</v>
      </c>
      <c r="I18" s="25"/>
      <c r="J18" s="18" t="str">
        <f>IF(I18&lt;&gt;"",VLOOKUP(I18,'Team and Driver'!$H$7:$J$36,3,FALSE),"")</f>
        <v/>
      </c>
      <c r="K18" s="18" t="str">
        <f>IF(I18&lt;&gt;"",VLOOKUP(I18,'Team and Driver'!$H$7:$K$36,4,FALSE),"")</f>
        <v/>
      </c>
      <c r="L18" s="21" t="str">
        <f>IF(I18&lt;&gt;"",VLOOKUP(I18,'Team and Driver'!$H$7:$L$36,5,FALSE),"")</f>
        <v/>
      </c>
      <c r="M18" s="131">
        <v>3</v>
      </c>
      <c r="N18" s="87"/>
      <c r="P18" s="94" t="s">
        <v>50</v>
      </c>
      <c r="Q18" s="86" t="s">
        <v>47</v>
      </c>
      <c r="R18" s="115"/>
      <c r="S18" s="86"/>
      <c r="T18" s="86"/>
      <c r="U18" s="86"/>
    </row>
    <row r="19" spans="2:21" ht="15.95" customHeight="1" thickBot="1" x14ac:dyDescent="0.25">
      <c r="B19" s="104">
        <v>13</v>
      </c>
      <c r="C19" s="105">
        <v>41532</v>
      </c>
      <c r="D19" s="106" t="s">
        <v>77</v>
      </c>
      <c r="E19" s="107" t="s">
        <v>87</v>
      </c>
      <c r="F19" s="108" t="s">
        <v>45</v>
      </c>
      <c r="G19" s="86"/>
      <c r="H19" s="113">
        <v>14</v>
      </c>
      <c r="I19" s="25"/>
      <c r="J19" s="18" t="str">
        <f>IF(I19&lt;&gt;"",VLOOKUP(I19,'Team and Driver'!$H$7:$J$36,3,FALSE),"")</f>
        <v/>
      </c>
      <c r="K19" s="18" t="str">
        <f>IF(I19&lt;&gt;"",VLOOKUP(I19,'Team and Driver'!$H$7:$K$36,4,FALSE),"")</f>
        <v/>
      </c>
      <c r="L19" s="21" t="str">
        <f>IF(I19&lt;&gt;"",VLOOKUP(I19,'Team and Driver'!$H$7:$L$36,5,FALSE),"")</f>
        <v/>
      </c>
      <c r="M19" s="131">
        <v>2</v>
      </c>
      <c r="N19" s="87"/>
      <c r="P19" s="94" t="s">
        <v>55</v>
      </c>
      <c r="Q19" s="86" t="s">
        <v>47</v>
      </c>
      <c r="R19" s="116"/>
      <c r="S19" s="86"/>
      <c r="T19" s="86"/>
      <c r="U19" s="86"/>
    </row>
    <row r="20" spans="2:21" ht="15.95" customHeight="1" thickBot="1" x14ac:dyDescent="0.25">
      <c r="B20" s="109">
        <v>14</v>
      </c>
      <c r="C20" s="110">
        <v>41546</v>
      </c>
      <c r="D20" s="111" t="s">
        <v>18</v>
      </c>
      <c r="E20" s="112" t="s">
        <v>118</v>
      </c>
      <c r="F20" s="108" t="s">
        <v>45</v>
      </c>
      <c r="G20" s="86"/>
      <c r="H20" s="113">
        <v>15</v>
      </c>
      <c r="I20" s="25"/>
      <c r="J20" s="18" t="str">
        <f>IF(I20&lt;&gt;"",VLOOKUP(I20,'Team and Driver'!$H$7:$J$36,3,FALSE),"")</f>
        <v/>
      </c>
      <c r="K20" s="18" t="str">
        <f>IF(I20&lt;&gt;"",VLOOKUP(I20,'Team and Driver'!$H$7:$K$36,4,FALSE),"")</f>
        <v/>
      </c>
      <c r="L20" s="21" t="str">
        <f>IF(I20&lt;&gt;"",VLOOKUP(I20,'Team and Driver'!$H$7:$L$36,5,FALSE),"")</f>
        <v/>
      </c>
      <c r="M20" s="130">
        <v>1</v>
      </c>
      <c r="N20" s="87"/>
      <c r="P20" s="94" t="s">
        <v>54</v>
      </c>
      <c r="Q20" s="86" t="s">
        <v>47</v>
      </c>
      <c r="R20" s="116"/>
      <c r="S20" s="86"/>
      <c r="T20" s="86"/>
      <c r="U20" s="86"/>
    </row>
    <row r="21" spans="2:21" ht="15.95" customHeight="1" x14ac:dyDescent="0.2">
      <c r="B21" s="104">
        <v>15</v>
      </c>
      <c r="C21" s="105">
        <v>41560</v>
      </c>
      <c r="D21" s="106" t="s">
        <v>16</v>
      </c>
      <c r="E21" s="107" t="s">
        <v>17</v>
      </c>
      <c r="F21" s="108" t="s">
        <v>45</v>
      </c>
      <c r="G21" s="86"/>
      <c r="N21" s="87"/>
      <c r="P21" s="94" t="s">
        <v>51</v>
      </c>
      <c r="Q21" s="86" t="s">
        <v>47</v>
      </c>
      <c r="R21" s="115"/>
      <c r="S21" s="86"/>
      <c r="T21" s="86"/>
      <c r="U21" s="86"/>
    </row>
    <row r="22" spans="2:21" ht="15.95" customHeight="1" x14ac:dyDescent="0.2">
      <c r="B22" s="109">
        <v>16</v>
      </c>
      <c r="C22" s="110">
        <v>41567</v>
      </c>
      <c r="D22" s="111" t="s">
        <v>32</v>
      </c>
      <c r="E22" s="112" t="s">
        <v>89</v>
      </c>
      <c r="F22" s="108" t="s">
        <v>45</v>
      </c>
      <c r="G22" s="86"/>
      <c r="H22" s="117" t="s">
        <v>57</v>
      </c>
      <c r="I22" s="117"/>
      <c r="J22" s="20"/>
      <c r="K22" s="20"/>
      <c r="L22" s="20"/>
      <c r="M22" s="117"/>
      <c r="N22" s="87"/>
      <c r="P22" s="90" t="s">
        <v>70</v>
      </c>
      <c r="Q22" s="87" t="s">
        <v>47</v>
      </c>
      <c r="R22" s="87" t="s">
        <v>173</v>
      </c>
    </row>
    <row r="23" spans="2:21" ht="15.95" customHeight="1" thickBot="1" x14ac:dyDescent="0.25">
      <c r="B23" s="104">
        <v>17</v>
      </c>
      <c r="C23" s="105">
        <v>41574</v>
      </c>
      <c r="D23" s="106" t="s">
        <v>23</v>
      </c>
      <c r="E23" s="107" t="s">
        <v>88</v>
      </c>
      <c r="F23" s="108" t="s">
        <v>45</v>
      </c>
      <c r="G23" s="86"/>
      <c r="H23" s="121"/>
      <c r="I23" s="26"/>
      <c r="J23" s="22" t="str">
        <f>IF(I23&lt;&gt;"",VLOOKUP(I23,'Team and Driver'!$H$7:$J$36,3,FALSE),"")</f>
        <v/>
      </c>
      <c r="K23" s="22" t="str">
        <f>IF(I23&lt;&gt;"",VLOOKUP(I23,'Team and Driver'!$H$7:$K$36,4,FALSE),"")</f>
        <v/>
      </c>
      <c r="L23" s="21" t="str">
        <f>IF(I23&lt;&gt;"",VLOOKUP(I23,'Team and Driver'!$H$7:$L$36,5,FALSE),"")</f>
        <v/>
      </c>
      <c r="M23" s="122"/>
      <c r="N23" s="87"/>
      <c r="R23" s="87" t="s">
        <v>172</v>
      </c>
    </row>
    <row r="24" spans="2:21" ht="15.95" customHeight="1" x14ac:dyDescent="0.2">
      <c r="B24" s="109">
        <v>18</v>
      </c>
      <c r="C24" s="110">
        <v>41588</v>
      </c>
      <c r="D24" s="111" t="s">
        <v>18</v>
      </c>
      <c r="E24" s="112" t="s">
        <v>21</v>
      </c>
      <c r="F24" s="108" t="s">
        <v>45</v>
      </c>
      <c r="G24" s="86"/>
      <c r="N24" s="87"/>
      <c r="R24" s="87" t="s">
        <v>71</v>
      </c>
    </row>
    <row r="25" spans="2:21" ht="15.95" customHeight="1" x14ac:dyDescent="0.2">
      <c r="B25" s="136" t="s">
        <v>183</v>
      </c>
      <c r="C25" s="135"/>
      <c r="D25" s="136"/>
      <c r="E25" s="133"/>
      <c r="F25" s="137"/>
      <c r="G25" s="137"/>
      <c r="H25" s="132"/>
      <c r="I25" s="133"/>
      <c r="J25" s="133"/>
      <c r="K25" s="133"/>
      <c r="L25" s="133"/>
      <c r="M25" s="134"/>
      <c r="N25" s="87"/>
      <c r="O25" s="114"/>
      <c r="P25" s="172" t="s">
        <v>67</v>
      </c>
      <c r="Q25" s="172"/>
      <c r="R25" s="172"/>
      <c r="S25" s="172"/>
      <c r="T25" s="172"/>
      <c r="U25" s="172"/>
    </row>
    <row r="26" spans="2:21" ht="7.5" customHeight="1" x14ac:dyDescent="0.2">
      <c r="F26" s="86"/>
      <c r="G26" s="86"/>
      <c r="N26" s="87"/>
    </row>
  </sheetData>
  <mergeCells count="6">
    <mergeCell ref="B2:E2"/>
    <mergeCell ref="B3:D3"/>
    <mergeCell ref="B4:D4"/>
    <mergeCell ref="P25:U25"/>
    <mergeCell ref="I2:L3"/>
    <mergeCell ref="P2:U2"/>
  </mergeCells>
  <conditionalFormatting sqref="H6:H20 M7:M15 J7:K15 J6:M6">
    <cfRule type="expression" dxfId="48" priority="11" stopIfTrue="1">
      <formula>$I6&lt;&gt;""</formula>
    </cfRule>
  </conditionalFormatting>
  <conditionalFormatting sqref="F7:F24">
    <cfRule type="expression" dxfId="47" priority="10">
      <formula>$B7=$H$3</formula>
    </cfRule>
  </conditionalFormatting>
  <conditionalFormatting sqref="J23:K23">
    <cfRule type="expression" dxfId="46" priority="9" stopIfTrue="1">
      <formula>$I23&lt;&gt;""</formula>
    </cfRule>
  </conditionalFormatting>
  <conditionalFormatting sqref="J16:K20">
    <cfRule type="expression" dxfId="45" priority="7" stopIfTrue="1">
      <formula>$I16&lt;&gt;""</formula>
    </cfRule>
  </conditionalFormatting>
  <conditionalFormatting sqref="L7:L20">
    <cfRule type="expression" dxfId="44" priority="6" stopIfTrue="1">
      <formula>$I7&lt;&gt;""</formula>
    </cfRule>
  </conditionalFormatting>
  <conditionalFormatting sqref="L23">
    <cfRule type="expression" dxfId="43" priority="5" stopIfTrue="1">
      <formula>$I23&lt;&gt;""</formula>
    </cfRule>
  </conditionalFormatting>
  <conditionalFormatting sqref="B7:E24">
    <cfRule type="expression" dxfId="42" priority="4">
      <formula>$B7=$H$3</formula>
    </cfRule>
  </conditionalFormatting>
  <conditionalFormatting sqref="I6:I15">
    <cfRule type="expression" dxfId="41" priority="3" stopIfTrue="1">
      <formula>$I6&lt;&gt;""</formula>
    </cfRule>
  </conditionalFormatting>
  <conditionalFormatting sqref="I16:I20">
    <cfRule type="expression" dxfId="40" priority="2" stopIfTrue="1">
      <formula>$I16&lt;&gt;""</formula>
    </cfRule>
  </conditionalFormatting>
  <conditionalFormatting sqref="I23">
    <cfRule type="expression" dxfId="39" priority="1" stopIfTrue="1">
      <formula>$I23&lt;&gt;""</formula>
    </cfRule>
  </conditionalFormatting>
  <dataValidations count="16">
    <dataValidation type="list" allowBlank="1" showInputMessage="1" showErrorMessage="1" promptTitle="Ninth Place" prompt="Select the rider_x000a_" sqref="I14">
      <formula1>Driver</formula1>
    </dataValidation>
    <dataValidation type="list" allowBlank="1" showInputMessage="1" showErrorMessage="1" promptTitle="Tenth Place" prompt="Select the rider_x000a_" sqref="I15">
      <formula1>Driver</formula1>
    </dataValidation>
    <dataValidation type="list" allowBlank="1" showInputMessage="1" showErrorMessage="1" promptTitle="Champion" prompt="Select the rider_x000a_" sqref="I6">
      <formula1>Driver</formula1>
    </dataValidation>
    <dataValidation type="list" allowBlank="1" showInputMessage="1" showErrorMessage="1" promptTitle="Runner Up" prompt="Select the rider_x000a_" sqref="I7">
      <formula1>Driver</formula1>
    </dataValidation>
    <dataValidation type="list" allowBlank="1" showInputMessage="1" showErrorMessage="1" promptTitle="Third Place" prompt="Select the rider_x000a_" sqref="I8">
      <formula1>Driver</formula1>
    </dataValidation>
    <dataValidation type="list" allowBlank="1" showInputMessage="1" showErrorMessage="1" promptTitle="Fourth Place" prompt="Select the rider_x000a_" sqref="I9">
      <formula1>Driver</formula1>
    </dataValidation>
    <dataValidation type="list" allowBlank="1" showInputMessage="1" showErrorMessage="1" promptTitle="Fifth Place" prompt="Select the rider_x000a_" sqref="I10">
      <formula1>Driver</formula1>
    </dataValidation>
    <dataValidation type="list" allowBlank="1" showInputMessage="1" showErrorMessage="1" promptTitle="Sixth Place" prompt="Select the rider_x000a_" sqref="I11">
      <formula1>Driver</formula1>
    </dataValidation>
    <dataValidation type="list" allowBlank="1" showInputMessage="1" showErrorMessage="1" promptTitle="Seventh Place" prompt="Select the rider_x000a_" sqref="I12">
      <formula1>Driver</formula1>
    </dataValidation>
    <dataValidation type="list" allowBlank="1" showInputMessage="1" showErrorMessage="1" promptTitle="Eight Place" prompt="Select the rider_x000a_" sqref="I13">
      <formula1>Driver</formula1>
    </dataValidation>
    <dataValidation type="list" allowBlank="1" showInputMessage="1" showErrorMessage="1" promptTitle="Eleventh Place" prompt="Select the rider_x000a_" sqref="I16">
      <formula1>Driver</formula1>
    </dataValidation>
    <dataValidation type="list" allowBlank="1" showInputMessage="1" showErrorMessage="1" promptTitle="Twelveth Place" prompt="Select the rider_x000a_" sqref="I17">
      <formula1>Driver</formula1>
    </dataValidation>
    <dataValidation type="list" allowBlank="1" showInputMessage="1" showErrorMessage="1" promptTitle="Thirteenth Place" prompt="Select the rider_x000a_" sqref="I18">
      <formula1>Driver</formula1>
    </dataValidation>
    <dataValidation type="list" allowBlank="1" showInputMessage="1" showErrorMessage="1" promptTitle="Forteenth Place" prompt="Select the rider_x000a_" sqref="I19">
      <formula1>Driver</formula1>
    </dataValidation>
    <dataValidation type="list" allowBlank="1" showInputMessage="1" showErrorMessage="1" promptTitle="Fifteenth Place" prompt="Select the rider_x000a_" sqref="I20">
      <formula1>Driver</formula1>
    </dataValidation>
    <dataValidation type="list" allowBlank="1" showInputMessage="1" showErrorMessage="1" promptTitle="Pole Position Rider" prompt="Select the rider_x000a_" sqref="I23">
      <formula1>Driver</formula1>
    </dataValidation>
  </dataValidations>
  <hyperlinks>
    <hyperlink ref="E3" r:id="rId1"/>
    <hyperlink ref="E4" location="'Team and Driver'!A1" display="Team Setup"/>
    <hyperlink ref="B2:E2" location="Dashboard!A1" display="Dashboard"/>
    <hyperlink ref="B3:D3" location="'Drivers Standing'!A1" display="Driver's Championship"/>
    <hyperlink ref="B4:D4" location="'Team Standing'!A1" display="Team's Championship"/>
    <hyperlink ref="P25:U25" r:id="rId2" display="Visit exceltemplate.net for more templates and updates"/>
    <hyperlink ref="D8" location="'Race Result (2)'!H2:L3" display="Malaysia"/>
    <hyperlink ref="D9" location="'Race Result (3)'!H2:L3" display="China"/>
    <hyperlink ref="D10" location="'Race Result (4)'!H2:L3" display="Turkey"/>
    <hyperlink ref="D11" location="'Race Result (5)'!H2:L3" display="Spain"/>
    <hyperlink ref="D12" location="'Race Result (6)'!H2:L3" display="Monaco"/>
    <hyperlink ref="D13" location="'Race Result (7)'!H2:L3" display="Canada"/>
    <hyperlink ref="D15" location="'Race Result (9)'!H2:L3" display="Great-Britain"/>
    <hyperlink ref="D16" location="'Race Result (10)'!H2:L3" display="Germany"/>
    <hyperlink ref="D17" location="'Race Result (11)'!H2:L3" display="Hungary"/>
    <hyperlink ref="D18" location="'Race Result (12)'!H2:L3" display="Belgium"/>
    <hyperlink ref="D19" location="'Race Result (13)'!H2:L3" display="Italy"/>
    <hyperlink ref="D20" location="'Race Result (14)'!H2:L3" display="Singapore"/>
    <hyperlink ref="D21" location="'Race Result (15)'!H2:L3" display="Japan"/>
    <hyperlink ref="D22" location="'Race Result (16)'!H2:L3" display="South Korea"/>
    <hyperlink ref="D23" location="'Race Result (17)'!H2:L3" display="India"/>
    <hyperlink ref="D24" location="'Race Result (18)'!H2:L3" display="UAE"/>
    <hyperlink ref="D14" location="'Race Result (8)'!H2:L3" display="Spain"/>
    <hyperlink ref="D7" location="'Race Result'!A1" display="Australia"/>
  </hyperlinks>
  <printOptions horizontalCentered="1"/>
  <pageMargins left="0.38" right="0.36" top="0.83" bottom="0.97" header="0.37" footer="0.57999999999999996"/>
  <pageSetup paperSize="9" scale="73" orientation="landscape" horizontalDpi="300" verticalDpi="300" r:id="rId3"/>
  <headerFooter alignWithMargins="0">
    <oddHeader>&amp;C&amp;"Arial,Bold"&amp;12RACE BY RACE POSITION</oddHeader>
    <oddFooter>Page &amp;P of &amp;N</oddFooter>
  </headerFooter>
  <drawing r:id="rId4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U26"/>
  <sheetViews>
    <sheetView showGridLines="0" zoomScale="95" zoomScaleNormal="95" workbookViewId="0">
      <selection activeCell="D22" sqref="D22"/>
    </sheetView>
  </sheetViews>
  <sheetFormatPr defaultRowHeight="12.75" x14ac:dyDescent="0.2"/>
  <cols>
    <col min="1" max="1" width="1.5703125" style="87" customWidth="1"/>
    <col min="2" max="2" width="3.5703125" style="83" customWidth="1"/>
    <col min="3" max="3" width="9.7109375" style="84" customWidth="1"/>
    <col min="4" max="4" width="15.42578125" style="85" customWidth="1"/>
    <col min="5" max="5" width="17.7109375" style="87" bestFit="1" customWidth="1"/>
    <col min="6" max="6" width="5" style="87" customWidth="1"/>
    <col min="7" max="7" width="1.42578125" style="87" customWidth="1"/>
    <col min="8" max="8" width="9.140625" style="84"/>
    <col min="9" max="9" width="17.28515625" style="87" customWidth="1"/>
    <col min="10" max="10" width="14.28515625" style="87" customWidth="1"/>
    <col min="11" max="11" width="24.140625" style="87" customWidth="1"/>
    <col min="12" max="12" width="12.85546875" style="87" customWidth="1"/>
    <col min="13" max="13" width="11.85546875" style="88" customWidth="1"/>
    <col min="14" max="14" width="3.42578125" style="89" hidden="1" customWidth="1"/>
    <col min="15" max="15" width="2.140625" style="87" bestFit="1" customWidth="1"/>
    <col min="16" max="16" width="16.140625" style="90" customWidth="1"/>
    <col min="17" max="17" width="1.85546875" style="87" customWidth="1"/>
    <col min="18" max="20" width="9.140625" style="87"/>
    <col min="21" max="21" width="5.42578125" style="87" customWidth="1"/>
    <col min="22" max="22" width="2.28515625" style="87" customWidth="1"/>
    <col min="23" max="16384" width="9.140625" style="87"/>
  </cols>
  <sheetData>
    <row r="1" spans="2:21" ht="10.5" customHeight="1" x14ac:dyDescent="0.2">
      <c r="E1" s="86"/>
      <c r="F1" s="86"/>
      <c r="G1" s="86"/>
    </row>
    <row r="2" spans="2:21" ht="20.100000000000001" customHeight="1" x14ac:dyDescent="0.2">
      <c r="B2" s="171" t="s">
        <v>43</v>
      </c>
      <c r="C2" s="171"/>
      <c r="D2" s="171"/>
      <c r="E2" s="171"/>
      <c r="F2" s="86"/>
      <c r="G2" s="86"/>
      <c r="H2" s="91" t="s">
        <v>44</v>
      </c>
      <c r="I2" s="173" t="s">
        <v>168</v>
      </c>
      <c r="J2" s="174"/>
      <c r="K2" s="174"/>
      <c r="L2" s="175"/>
      <c r="M2" s="91" t="s">
        <v>58</v>
      </c>
      <c r="P2" s="179" t="s">
        <v>119</v>
      </c>
      <c r="Q2" s="179"/>
      <c r="R2" s="179"/>
      <c r="S2" s="179"/>
      <c r="T2" s="179"/>
      <c r="U2" s="179"/>
    </row>
    <row r="3" spans="2:21" ht="20.100000000000001" customHeight="1" x14ac:dyDescent="0.2">
      <c r="B3" s="171" t="s">
        <v>186</v>
      </c>
      <c r="C3" s="171"/>
      <c r="D3" s="171"/>
      <c r="E3" s="141" t="s">
        <v>63</v>
      </c>
      <c r="F3" s="86"/>
      <c r="G3" s="86"/>
      <c r="H3" s="16">
        <v>15</v>
      </c>
      <c r="I3" s="176"/>
      <c r="J3" s="177"/>
      <c r="K3" s="177"/>
      <c r="L3" s="178"/>
      <c r="M3" s="93"/>
      <c r="P3" s="94"/>
      <c r="Q3" s="86"/>
      <c r="R3" s="86"/>
      <c r="S3" s="86"/>
      <c r="T3" s="86"/>
      <c r="U3" s="86"/>
    </row>
    <row r="4" spans="2:21" ht="20.100000000000001" customHeight="1" x14ac:dyDescent="0.2">
      <c r="B4" s="171" t="s">
        <v>66</v>
      </c>
      <c r="C4" s="171"/>
      <c r="D4" s="171"/>
      <c r="E4" s="141" t="s">
        <v>64</v>
      </c>
      <c r="F4" s="86"/>
      <c r="G4" s="86"/>
      <c r="P4" s="94"/>
      <c r="Q4" s="86"/>
      <c r="R4" s="86"/>
      <c r="S4" s="86"/>
      <c r="T4" s="86"/>
      <c r="U4" s="86"/>
    </row>
    <row r="5" spans="2:21" ht="15.95" customHeight="1" x14ac:dyDescent="0.2">
      <c r="F5" s="86"/>
      <c r="G5" s="86"/>
      <c r="H5" s="95" t="s">
        <v>0</v>
      </c>
      <c r="I5" s="96" t="s">
        <v>188</v>
      </c>
      <c r="J5" s="96" t="s">
        <v>4</v>
      </c>
      <c r="K5" s="96" t="s">
        <v>2</v>
      </c>
      <c r="L5" s="96" t="s">
        <v>109</v>
      </c>
      <c r="M5" s="97" t="s">
        <v>3</v>
      </c>
      <c r="N5" s="87"/>
      <c r="P5" s="94"/>
      <c r="Q5" s="86"/>
      <c r="R5" s="86"/>
      <c r="S5" s="86"/>
      <c r="T5" s="86"/>
      <c r="U5" s="86"/>
    </row>
    <row r="6" spans="2:21" ht="15.95" customHeight="1" thickBot="1" x14ac:dyDescent="0.25">
      <c r="B6" s="98" t="s">
        <v>28</v>
      </c>
      <c r="C6" s="99" t="s">
        <v>33</v>
      </c>
      <c r="D6" s="100" t="s">
        <v>14</v>
      </c>
      <c r="E6" s="101" t="s">
        <v>15</v>
      </c>
      <c r="F6" s="86"/>
      <c r="G6" s="86"/>
      <c r="H6" s="102">
        <v>1</v>
      </c>
      <c r="I6" s="23"/>
      <c r="J6" s="21" t="str">
        <f>IF(I6&lt;&gt;"",VLOOKUP(I6,'Team and Driver'!$H$7:$J$36,3,FALSE),"")</f>
        <v/>
      </c>
      <c r="K6" s="21" t="str">
        <f>IF(I6&lt;&gt;"",VLOOKUP(I6,'Team and Driver'!$H$7:$K$36,4,FALSE),"")</f>
        <v/>
      </c>
      <c r="L6" s="21" t="str">
        <f>IF(I6&lt;&gt;"",VLOOKUP(I6,'Team and Driver'!$H$7:$L$36,5,FALSE),"")</f>
        <v/>
      </c>
      <c r="M6" s="103">
        <v>25</v>
      </c>
      <c r="N6" s="87"/>
      <c r="P6" s="94"/>
      <c r="Q6" s="86"/>
      <c r="R6" s="86"/>
      <c r="S6" s="86"/>
      <c r="T6" s="86"/>
      <c r="U6" s="86"/>
    </row>
    <row r="7" spans="2:21" ht="15.95" customHeight="1" thickBot="1" x14ac:dyDescent="0.25">
      <c r="B7" s="104">
        <v>1</v>
      </c>
      <c r="C7" s="105">
        <v>41371</v>
      </c>
      <c r="D7" s="106" t="s">
        <v>72</v>
      </c>
      <c r="E7" s="107" t="s">
        <v>78</v>
      </c>
      <c r="F7" s="108" t="s">
        <v>45</v>
      </c>
      <c r="G7" s="86"/>
      <c r="H7" s="102">
        <v>2</v>
      </c>
      <c r="I7" s="24"/>
      <c r="J7" s="21" t="str">
        <f>IF(I7&lt;&gt;"",VLOOKUP(I7,'Team and Driver'!$H$7:$J$36,3,FALSE),"")</f>
        <v/>
      </c>
      <c r="K7" s="21" t="str">
        <f>IF(I7&lt;&gt;"",VLOOKUP(I7,'Team and Driver'!$H$7:$K$36,4,FALSE),"")</f>
        <v/>
      </c>
      <c r="L7" s="21" t="str">
        <f>IF(I7&lt;&gt;"",VLOOKUP(I7,'Team and Driver'!$H$7:$L$36,5,FALSE),"")</f>
        <v/>
      </c>
      <c r="M7" s="103">
        <v>20</v>
      </c>
      <c r="N7" s="87"/>
      <c r="P7" s="94"/>
      <c r="Q7" s="86"/>
      <c r="R7" s="86"/>
      <c r="S7" s="86"/>
      <c r="T7" s="86"/>
      <c r="U7" s="86"/>
    </row>
    <row r="8" spans="2:21" ht="15.95" customHeight="1" thickBot="1" x14ac:dyDescent="0.25">
      <c r="B8" s="109">
        <v>2</v>
      </c>
      <c r="C8" s="110">
        <v>41385</v>
      </c>
      <c r="D8" s="111" t="s">
        <v>75</v>
      </c>
      <c r="E8" s="112" t="s">
        <v>144</v>
      </c>
      <c r="F8" s="108" t="s">
        <v>45</v>
      </c>
      <c r="G8" s="86"/>
      <c r="H8" s="102">
        <v>3</v>
      </c>
      <c r="I8" s="24"/>
      <c r="J8" s="21" t="str">
        <f>IF(I8&lt;&gt;"",VLOOKUP(I8,'Team and Driver'!$H$7:$J$36,3,FALSE),"")</f>
        <v/>
      </c>
      <c r="K8" s="21" t="str">
        <f>IF(I8&lt;&gt;"",VLOOKUP(I8,'Team and Driver'!$H$7:$K$36,4,FALSE),"")</f>
        <v/>
      </c>
      <c r="L8" s="21" t="str">
        <f>IF(I8&lt;&gt;"",VLOOKUP(I8,'Team and Driver'!$H$7:$L$36,5,FALSE),"")</f>
        <v/>
      </c>
      <c r="M8" s="103">
        <v>16</v>
      </c>
      <c r="N8" s="87"/>
      <c r="P8" s="94"/>
      <c r="Q8" s="86"/>
      <c r="R8" s="86"/>
      <c r="S8" s="86"/>
      <c r="T8" s="86"/>
      <c r="U8" s="86"/>
    </row>
    <row r="9" spans="2:21" ht="15.95" customHeight="1" thickBot="1" x14ac:dyDescent="0.25">
      <c r="B9" s="104">
        <v>3</v>
      </c>
      <c r="C9" s="105">
        <v>41399</v>
      </c>
      <c r="D9" s="106" t="s">
        <v>18</v>
      </c>
      <c r="E9" s="107" t="s">
        <v>79</v>
      </c>
      <c r="F9" s="108" t="s">
        <v>45</v>
      </c>
      <c r="G9" s="86"/>
      <c r="H9" s="113">
        <v>4</v>
      </c>
      <c r="I9" s="25"/>
      <c r="J9" s="18" t="str">
        <f>IF(I9&lt;&gt;"",VLOOKUP(I9,'Team and Driver'!$H$7:$J$36,3,FALSE),"")</f>
        <v/>
      </c>
      <c r="K9" s="18" t="str">
        <f>IF(I9&lt;&gt;"",VLOOKUP(I9,'Team and Driver'!$H$7:$K$36,4,FALSE),"")</f>
        <v/>
      </c>
      <c r="L9" s="21" t="str">
        <f>IF(I9&lt;&gt;"",VLOOKUP(I9,'Team and Driver'!$H$7:$L$36,5,FALSE),"")</f>
        <v/>
      </c>
      <c r="M9" s="114">
        <v>13</v>
      </c>
      <c r="N9" s="87"/>
      <c r="P9" s="94"/>
      <c r="Q9" s="86"/>
      <c r="R9" s="86"/>
      <c r="S9" s="86"/>
      <c r="T9" s="86"/>
      <c r="U9" s="86"/>
    </row>
    <row r="10" spans="2:21" ht="15.95" customHeight="1" thickBot="1" x14ac:dyDescent="0.25">
      <c r="B10" s="109">
        <v>4</v>
      </c>
      <c r="C10" s="110">
        <v>41413</v>
      </c>
      <c r="D10" s="111" t="s">
        <v>73</v>
      </c>
      <c r="E10" s="112" t="s">
        <v>80</v>
      </c>
      <c r="F10" s="108" t="s">
        <v>45</v>
      </c>
      <c r="G10" s="86"/>
      <c r="H10" s="113">
        <v>5</v>
      </c>
      <c r="I10" s="25"/>
      <c r="J10" s="18" t="str">
        <f>IF(I10&lt;&gt;"",VLOOKUP(I10,'Team and Driver'!$H$7:$J$36,3,FALSE),"")</f>
        <v/>
      </c>
      <c r="K10" s="18" t="str">
        <f>IF(I10&lt;&gt;"",VLOOKUP(I10,'Team and Driver'!$H$7:$K$36,4,FALSE),"")</f>
        <v/>
      </c>
      <c r="L10" s="21" t="str">
        <f>IF(I10&lt;&gt;"",VLOOKUP(I10,'Team and Driver'!$H$7:$L$36,5,FALSE),"")</f>
        <v/>
      </c>
      <c r="M10" s="114">
        <v>11</v>
      </c>
      <c r="N10" s="89">
        <v>1</v>
      </c>
      <c r="P10" s="94"/>
      <c r="Q10" s="86"/>
      <c r="R10" s="86"/>
      <c r="S10" s="86"/>
      <c r="T10" s="86"/>
      <c r="U10" s="86"/>
    </row>
    <row r="11" spans="2:21" ht="15.95" customHeight="1" thickBot="1" x14ac:dyDescent="0.25">
      <c r="B11" s="104">
        <v>5</v>
      </c>
      <c r="C11" s="105">
        <v>41427</v>
      </c>
      <c r="D11" s="106" t="s">
        <v>22</v>
      </c>
      <c r="E11" s="107" t="s">
        <v>82</v>
      </c>
      <c r="F11" s="108" t="s">
        <v>45</v>
      </c>
      <c r="G11" s="86"/>
      <c r="H11" s="113">
        <v>6</v>
      </c>
      <c r="I11" s="25"/>
      <c r="J11" s="18" t="str">
        <f>IF(I11&lt;&gt;"",VLOOKUP(I11,'Team and Driver'!$H$7:$J$36,3,FALSE),"")</f>
        <v/>
      </c>
      <c r="K11" s="18" t="str">
        <f>IF(I11&lt;&gt;"",VLOOKUP(I11,'Team and Driver'!$H$7:$K$36,4,FALSE),"")</f>
        <v/>
      </c>
      <c r="L11" s="21" t="str">
        <f>IF(I11&lt;&gt;"",VLOOKUP(I11,'Team and Driver'!$H$7:$L$36,5,FALSE),"")</f>
        <v/>
      </c>
      <c r="M11" s="114">
        <v>10</v>
      </c>
      <c r="N11" s="89">
        <v>1</v>
      </c>
      <c r="P11" s="94"/>
      <c r="Q11" s="86"/>
      <c r="R11" s="86"/>
      <c r="S11" s="86"/>
      <c r="T11" s="86"/>
      <c r="U11" s="86"/>
    </row>
    <row r="12" spans="2:21" ht="15.95" customHeight="1" thickBot="1" x14ac:dyDescent="0.25">
      <c r="B12" s="109">
        <v>6</v>
      </c>
      <c r="C12" s="110">
        <v>41441</v>
      </c>
      <c r="D12" s="111" t="s">
        <v>18</v>
      </c>
      <c r="E12" s="112" t="s">
        <v>25</v>
      </c>
      <c r="F12" s="108" t="s">
        <v>45</v>
      </c>
      <c r="G12" s="86"/>
      <c r="H12" s="113">
        <v>7</v>
      </c>
      <c r="I12" s="25"/>
      <c r="J12" s="18" t="str">
        <f>IF(I12&lt;&gt;"",VLOOKUP(I12,'Team and Driver'!$H$7:$J$36,3,FALSE),"")</f>
        <v/>
      </c>
      <c r="K12" s="18" t="str">
        <f>IF(I12&lt;&gt;"",VLOOKUP(I12,'Team and Driver'!$H$7:$K$36,4,FALSE),"")</f>
        <v/>
      </c>
      <c r="L12" s="21" t="str">
        <f>IF(I12&lt;&gt;"",VLOOKUP(I12,'Team and Driver'!$H$7:$L$36,5,FALSE),"")</f>
        <v/>
      </c>
      <c r="M12" s="114">
        <v>9</v>
      </c>
      <c r="N12" s="89">
        <v>1</v>
      </c>
      <c r="P12" s="94" t="s">
        <v>48</v>
      </c>
      <c r="Q12" s="86" t="s">
        <v>47</v>
      </c>
      <c r="R12" s="115"/>
      <c r="S12" s="86"/>
      <c r="T12" s="86"/>
      <c r="U12" s="86"/>
    </row>
    <row r="13" spans="2:21" ht="15.95" customHeight="1" thickBot="1" x14ac:dyDescent="0.25">
      <c r="B13" s="104">
        <v>7</v>
      </c>
      <c r="C13" s="105">
        <v>41454</v>
      </c>
      <c r="D13" s="106" t="s">
        <v>74</v>
      </c>
      <c r="E13" s="107" t="s">
        <v>81</v>
      </c>
      <c r="F13" s="108" t="s">
        <v>45</v>
      </c>
      <c r="G13" s="86"/>
      <c r="H13" s="113">
        <v>8</v>
      </c>
      <c r="I13" s="25"/>
      <c r="J13" s="18" t="str">
        <f>IF(I13&lt;&gt;"",VLOOKUP(I13,'Team and Driver'!$H$7:$J$36,3,FALSE),"")</f>
        <v/>
      </c>
      <c r="K13" s="18" t="str">
        <f>IF(I13&lt;&gt;"",VLOOKUP(I13,'Team and Driver'!$H$7:$K$36,4,FALSE),"")</f>
        <v/>
      </c>
      <c r="L13" s="21" t="str">
        <f>IF(I13&lt;&gt;"",VLOOKUP(I13,'Team and Driver'!$H$7:$L$36,5,FALSE),"")</f>
        <v/>
      </c>
      <c r="M13" s="114">
        <v>8</v>
      </c>
      <c r="N13" s="89">
        <v>1</v>
      </c>
      <c r="P13" s="94" t="s">
        <v>56</v>
      </c>
      <c r="Q13" s="86" t="s">
        <v>47</v>
      </c>
      <c r="R13" s="116"/>
      <c r="S13" s="86"/>
      <c r="T13" s="86"/>
      <c r="U13" s="86"/>
    </row>
    <row r="14" spans="2:21" ht="15.95" customHeight="1" thickBot="1" x14ac:dyDescent="0.25">
      <c r="B14" s="109">
        <v>8</v>
      </c>
      <c r="C14" s="110">
        <v>41469</v>
      </c>
      <c r="D14" s="111" t="s">
        <v>20</v>
      </c>
      <c r="E14" s="112" t="s">
        <v>83</v>
      </c>
      <c r="F14" s="108" t="s">
        <v>45</v>
      </c>
      <c r="G14" s="86"/>
      <c r="H14" s="113">
        <v>9</v>
      </c>
      <c r="I14" s="25"/>
      <c r="J14" s="18" t="str">
        <f>IF(I14&lt;&gt;"",VLOOKUP(I14,'Team and Driver'!$H$7:$J$36,3,FALSE),"")</f>
        <v/>
      </c>
      <c r="K14" s="18" t="str">
        <f>IF(I14&lt;&gt;"",VLOOKUP(I14,'Team and Driver'!$H$7:$K$36,4,FALSE),"")</f>
        <v/>
      </c>
      <c r="L14" s="21" t="str">
        <f>IF(I14&lt;&gt;"",VLOOKUP(I14,'Team and Driver'!$H$7:$L$36,5,FALSE),"")</f>
        <v/>
      </c>
      <c r="M14" s="114">
        <v>7</v>
      </c>
      <c r="N14" s="89">
        <v>1</v>
      </c>
      <c r="P14" s="94" t="s">
        <v>46</v>
      </c>
      <c r="Q14" s="86" t="s">
        <v>47</v>
      </c>
      <c r="R14" s="119"/>
      <c r="S14" s="86"/>
      <c r="T14" s="120"/>
      <c r="U14" s="120"/>
    </row>
    <row r="15" spans="2:21" ht="15.95" customHeight="1" thickBot="1" x14ac:dyDescent="0.25">
      <c r="B15" s="104">
        <v>9</v>
      </c>
      <c r="C15" s="105">
        <v>41476</v>
      </c>
      <c r="D15" s="106" t="s">
        <v>75</v>
      </c>
      <c r="E15" s="107" t="s">
        <v>84</v>
      </c>
      <c r="F15" s="108" t="s">
        <v>45</v>
      </c>
      <c r="G15" s="86"/>
      <c r="H15" s="113">
        <v>10</v>
      </c>
      <c r="I15" s="25"/>
      <c r="J15" s="18" t="str">
        <f>IF(I15&lt;&gt;"",VLOOKUP(I15,'Team and Driver'!$H$7:$J$36,3,FALSE),"")</f>
        <v/>
      </c>
      <c r="K15" s="18" t="str">
        <f>IF(I15&lt;&gt;"",VLOOKUP(I15,'Team and Driver'!$H$7:$K$36,4,FALSE),"")</f>
        <v/>
      </c>
      <c r="L15" s="21" t="str">
        <f>IF(I15&lt;&gt;"",VLOOKUP(I15,'Team and Driver'!$H$7:$L$36,5,FALSE),"")</f>
        <v/>
      </c>
      <c r="M15" s="114">
        <v>6</v>
      </c>
      <c r="N15" s="89">
        <v>1</v>
      </c>
      <c r="P15" s="94" t="s">
        <v>52</v>
      </c>
      <c r="Q15" s="86" t="s">
        <v>47</v>
      </c>
      <c r="R15" s="116"/>
      <c r="S15" s="86"/>
      <c r="T15" s="86"/>
      <c r="U15" s="86"/>
    </row>
    <row r="16" spans="2:21" ht="15.95" customHeight="1" thickBot="1" x14ac:dyDescent="0.25">
      <c r="B16" s="109">
        <v>10</v>
      </c>
      <c r="C16" s="110">
        <v>41504</v>
      </c>
      <c r="D16" s="111" t="s">
        <v>75</v>
      </c>
      <c r="E16" s="112" t="s">
        <v>86</v>
      </c>
      <c r="F16" s="108" t="s">
        <v>45</v>
      </c>
      <c r="G16" s="86"/>
      <c r="H16" s="113">
        <v>11</v>
      </c>
      <c r="I16" s="25"/>
      <c r="J16" s="18" t="str">
        <f>IF(I16&lt;&gt;"",VLOOKUP(I16,'Team and Driver'!$H$7:$J$36,3,FALSE),"")</f>
        <v/>
      </c>
      <c r="K16" s="18" t="str">
        <f>IF(I16&lt;&gt;"",VLOOKUP(I16,'Team and Driver'!$H$7:$K$36,4,FALSE),"")</f>
        <v/>
      </c>
      <c r="L16" s="21" t="str">
        <f>IF(I16&lt;&gt;"",VLOOKUP(I16,'Team and Driver'!$H$7:$L$36,5,FALSE),"")</f>
        <v/>
      </c>
      <c r="M16" s="131">
        <v>5</v>
      </c>
      <c r="P16" s="94" t="s">
        <v>53</v>
      </c>
      <c r="Q16" s="86" t="s">
        <v>47</v>
      </c>
      <c r="R16" s="116"/>
      <c r="S16" s="86"/>
      <c r="T16" s="86"/>
      <c r="U16" s="86"/>
    </row>
    <row r="17" spans="2:21" s="118" customFormat="1" ht="15.95" customHeight="1" thickBot="1" x14ac:dyDescent="0.25">
      <c r="B17" s="104">
        <v>11</v>
      </c>
      <c r="C17" s="105">
        <v>41511</v>
      </c>
      <c r="D17" s="106" t="s">
        <v>76</v>
      </c>
      <c r="E17" s="107" t="s">
        <v>148</v>
      </c>
      <c r="F17" s="108" t="s">
        <v>45</v>
      </c>
      <c r="G17" s="86"/>
      <c r="H17" s="113">
        <v>12</v>
      </c>
      <c r="I17" s="25"/>
      <c r="J17" s="18" t="str">
        <f>IF(I17&lt;&gt;"",VLOOKUP(I17,'Team and Driver'!$H$7:$J$36,3,FALSE),"")</f>
        <v/>
      </c>
      <c r="K17" s="18" t="str">
        <f>IF(I17&lt;&gt;"",VLOOKUP(I17,'Team and Driver'!$H$7:$K$36,4,FALSE),"")</f>
        <v/>
      </c>
      <c r="L17" s="21" t="str">
        <f>IF(I17&lt;&gt;"",VLOOKUP(I17,'Team and Driver'!$H$7:$L$36,5,FALSE),"")</f>
        <v/>
      </c>
      <c r="M17" s="130">
        <v>4</v>
      </c>
      <c r="P17" s="94" t="s">
        <v>49</v>
      </c>
      <c r="Q17" s="86" t="s">
        <v>47</v>
      </c>
      <c r="R17" s="115"/>
      <c r="S17" s="86"/>
      <c r="T17" s="86"/>
      <c r="U17" s="86"/>
    </row>
    <row r="18" spans="2:21" ht="15.95" customHeight="1" thickBot="1" x14ac:dyDescent="0.25">
      <c r="B18" s="109">
        <v>12</v>
      </c>
      <c r="C18" s="110">
        <v>41518</v>
      </c>
      <c r="D18" s="111" t="s">
        <v>128</v>
      </c>
      <c r="E18" s="112" t="s">
        <v>19</v>
      </c>
      <c r="F18" s="108" t="s">
        <v>45</v>
      </c>
      <c r="G18" s="86"/>
      <c r="H18" s="113">
        <v>13</v>
      </c>
      <c r="I18" s="25"/>
      <c r="J18" s="18" t="str">
        <f>IF(I18&lt;&gt;"",VLOOKUP(I18,'Team and Driver'!$H$7:$J$36,3,FALSE),"")</f>
        <v/>
      </c>
      <c r="K18" s="18" t="str">
        <f>IF(I18&lt;&gt;"",VLOOKUP(I18,'Team and Driver'!$H$7:$K$36,4,FALSE),"")</f>
        <v/>
      </c>
      <c r="L18" s="21" t="str">
        <f>IF(I18&lt;&gt;"",VLOOKUP(I18,'Team and Driver'!$H$7:$L$36,5,FALSE),"")</f>
        <v/>
      </c>
      <c r="M18" s="131">
        <v>3</v>
      </c>
      <c r="N18" s="87"/>
      <c r="P18" s="94" t="s">
        <v>50</v>
      </c>
      <c r="Q18" s="86" t="s">
        <v>47</v>
      </c>
      <c r="R18" s="115"/>
      <c r="S18" s="86"/>
      <c r="T18" s="86"/>
      <c r="U18" s="86"/>
    </row>
    <row r="19" spans="2:21" ht="15.95" customHeight="1" thickBot="1" x14ac:dyDescent="0.25">
      <c r="B19" s="104">
        <v>13</v>
      </c>
      <c r="C19" s="105">
        <v>41532</v>
      </c>
      <c r="D19" s="106" t="s">
        <v>77</v>
      </c>
      <c r="E19" s="107" t="s">
        <v>87</v>
      </c>
      <c r="F19" s="108" t="s">
        <v>45</v>
      </c>
      <c r="G19" s="86"/>
      <c r="H19" s="113">
        <v>14</v>
      </c>
      <c r="I19" s="25"/>
      <c r="J19" s="18" t="str">
        <f>IF(I19&lt;&gt;"",VLOOKUP(I19,'Team and Driver'!$H$7:$J$36,3,FALSE),"")</f>
        <v/>
      </c>
      <c r="K19" s="18" t="str">
        <f>IF(I19&lt;&gt;"",VLOOKUP(I19,'Team and Driver'!$H$7:$K$36,4,FALSE),"")</f>
        <v/>
      </c>
      <c r="L19" s="21" t="str">
        <f>IF(I19&lt;&gt;"",VLOOKUP(I19,'Team and Driver'!$H$7:$L$36,5,FALSE),"")</f>
        <v/>
      </c>
      <c r="M19" s="131">
        <v>2</v>
      </c>
      <c r="N19" s="87"/>
      <c r="P19" s="94" t="s">
        <v>55</v>
      </c>
      <c r="Q19" s="86" t="s">
        <v>47</v>
      </c>
      <c r="R19" s="116"/>
      <c r="S19" s="86"/>
      <c r="T19" s="86"/>
      <c r="U19" s="86"/>
    </row>
    <row r="20" spans="2:21" ht="15.95" customHeight="1" thickBot="1" x14ac:dyDescent="0.25">
      <c r="B20" s="109">
        <v>14</v>
      </c>
      <c r="C20" s="110">
        <v>41546</v>
      </c>
      <c r="D20" s="111" t="s">
        <v>18</v>
      </c>
      <c r="E20" s="112" t="s">
        <v>118</v>
      </c>
      <c r="F20" s="108" t="s">
        <v>45</v>
      </c>
      <c r="G20" s="86"/>
      <c r="H20" s="113">
        <v>15</v>
      </c>
      <c r="I20" s="25"/>
      <c r="J20" s="18" t="str">
        <f>IF(I20&lt;&gt;"",VLOOKUP(I20,'Team and Driver'!$H$7:$J$36,3,FALSE),"")</f>
        <v/>
      </c>
      <c r="K20" s="18" t="str">
        <f>IF(I20&lt;&gt;"",VLOOKUP(I20,'Team and Driver'!$H$7:$K$36,4,FALSE),"")</f>
        <v/>
      </c>
      <c r="L20" s="21" t="str">
        <f>IF(I20&lt;&gt;"",VLOOKUP(I20,'Team and Driver'!$H$7:$L$36,5,FALSE),"")</f>
        <v/>
      </c>
      <c r="M20" s="130">
        <v>1</v>
      </c>
      <c r="N20" s="87"/>
      <c r="P20" s="94" t="s">
        <v>54</v>
      </c>
      <c r="Q20" s="86" t="s">
        <v>47</v>
      </c>
      <c r="R20" s="116"/>
      <c r="S20" s="86"/>
      <c r="T20" s="86"/>
      <c r="U20" s="86"/>
    </row>
    <row r="21" spans="2:21" ht="15.95" customHeight="1" x14ac:dyDescent="0.2">
      <c r="B21" s="104">
        <v>15</v>
      </c>
      <c r="C21" s="105">
        <v>41560</v>
      </c>
      <c r="D21" s="106" t="s">
        <v>16</v>
      </c>
      <c r="E21" s="107" t="s">
        <v>17</v>
      </c>
      <c r="F21" s="108" t="s">
        <v>45</v>
      </c>
      <c r="G21" s="86"/>
      <c r="N21" s="87"/>
      <c r="P21" s="94" t="s">
        <v>51</v>
      </c>
      <c r="Q21" s="86" t="s">
        <v>47</v>
      </c>
      <c r="R21" s="115"/>
      <c r="S21" s="86"/>
      <c r="T21" s="86"/>
      <c r="U21" s="86"/>
    </row>
    <row r="22" spans="2:21" ht="15.95" customHeight="1" x14ac:dyDescent="0.2">
      <c r="B22" s="109">
        <v>16</v>
      </c>
      <c r="C22" s="110">
        <v>41567</v>
      </c>
      <c r="D22" s="111" t="s">
        <v>32</v>
      </c>
      <c r="E22" s="112" t="s">
        <v>89</v>
      </c>
      <c r="F22" s="108" t="s">
        <v>45</v>
      </c>
      <c r="G22" s="86"/>
      <c r="H22" s="117" t="s">
        <v>57</v>
      </c>
      <c r="I22" s="117"/>
      <c r="J22" s="20"/>
      <c r="K22" s="20"/>
      <c r="L22" s="20"/>
      <c r="M22" s="117"/>
      <c r="N22" s="87"/>
      <c r="P22" s="90" t="s">
        <v>70</v>
      </c>
      <c r="Q22" s="87" t="s">
        <v>47</v>
      </c>
      <c r="R22" s="87" t="s">
        <v>173</v>
      </c>
    </row>
    <row r="23" spans="2:21" ht="15.95" customHeight="1" thickBot="1" x14ac:dyDescent="0.25">
      <c r="B23" s="104">
        <v>17</v>
      </c>
      <c r="C23" s="105">
        <v>41574</v>
      </c>
      <c r="D23" s="106" t="s">
        <v>23</v>
      </c>
      <c r="E23" s="107" t="s">
        <v>88</v>
      </c>
      <c r="F23" s="108" t="s">
        <v>45</v>
      </c>
      <c r="G23" s="86"/>
      <c r="H23" s="121"/>
      <c r="I23" s="26"/>
      <c r="J23" s="22" t="str">
        <f>IF(I23&lt;&gt;"",VLOOKUP(I23,'Team and Driver'!$H$7:$J$36,3,FALSE),"")</f>
        <v/>
      </c>
      <c r="K23" s="22" t="str">
        <f>IF(I23&lt;&gt;"",VLOOKUP(I23,'Team and Driver'!$H$7:$K$36,4,FALSE),"")</f>
        <v/>
      </c>
      <c r="L23" s="21" t="str">
        <f>IF(I23&lt;&gt;"",VLOOKUP(I23,'Team and Driver'!$H$7:$L$36,5,FALSE),"")</f>
        <v/>
      </c>
      <c r="M23" s="122"/>
      <c r="N23" s="87"/>
      <c r="R23" s="87" t="s">
        <v>172</v>
      </c>
    </row>
    <row r="24" spans="2:21" ht="15.95" customHeight="1" x14ac:dyDescent="0.2">
      <c r="B24" s="109">
        <v>18</v>
      </c>
      <c r="C24" s="110">
        <v>41588</v>
      </c>
      <c r="D24" s="111" t="s">
        <v>18</v>
      </c>
      <c r="E24" s="112" t="s">
        <v>21</v>
      </c>
      <c r="F24" s="108" t="s">
        <v>45</v>
      </c>
      <c r="G24" s="86"/>
      <c r="N24" s="87"/>
      <c r="R24" s="87" t="s">
        <v>71</v>
      </c>
    </row>
    <row r="25" spans="2:21" ht="15.95" customHeight="1" x14ac:dyDescent="0.2">
      <c r="B25" s="136" t="s">
        <v>183</v>
      </c>
      <c r="C25" s="135"/>
      <c r="D25" s="136"/>
      <c r="E25" s="133"/>
      <c r="F25" s="137"/>
      <c r="G25" s="137"/>
      <c r="H25" s="132"/>
      <c r="I25" s="133"/>
      <c r="J25" s="133"/>
      <c r="K25" s="133"/>
      <c r="L25" s="133"/>
      <c r="M25" s="134"/>
      <c r="N25" s="87"/>
      <c r="O25" s="114"/>
      <c r="P25" s="172" t="s">
        <v>67</v>
      </c>
      <c r="Q25" s="172"/>
      <c r="R25" s="172"/>
      <c r="S25" s="172"/>
      <c r="T25" s="172"/>
      <c r="U25" s="172"/>
    </row>
    <row r="26" spans="2:21" ht="7.5" customHeight="1" x14ac:dyDescent="0.2">
      <c r="F26" s="86"/>
      <c r="G26" s="86"/>
      <c r="N26" s="87"/>
    </row>
  </sheetData>
  <mergeCells count="6">
    <mergeCell ref="B2:E2"/>
    <mergeCell ref="B3:D3"/>
    <mergeCell ref="B4:D4"/>
    <mergeCell ref="P25:U25"/>
    <mergeCell ref="I2:L3"/>
    <mergeCell ref="P2:U2"/>
  </mergeCells>
  <conditionalFormatting sqref="H6:H20 M7:M15 J7:K15 J6:M6">
    <cfRule type="expression" dxfId="38" priority="11" stopIfTrue="1">
      <formula>$I6&lt;&gt;""</formula>
    </cfRule>
  </conditionalFormatting>
  <conditionalFormatting sqref="F7:F24">
    <cfRule type="expression" dxfId="37" priority="10">
      <formula>$B7=$H$3</formula>
    </cfRule>
  </conditionalFormatting>
  <conditionalFormatting sqref="J23:K23">
    <cfRule type="expression" dxfId="36" priority="9" stopIfTrue="1">
      <formula>$I23&lt;&gt;""</formula>
    </cfRule>
  </conditionalFormatting>
  <conditionalFormatting sqref="J16:K20">
    <cfRule type="expression" dxfId="35" priority="7" stopIfTrue="1">
      <formula>$I16&lt;&gt;""</formula>
    </cfRule>
  </conditionalFormatting>
  <conditionalFormatting sqref="L7:L20">
    <cfRule type="expression" dxfId="34" priority="6" stopIfTrue="1">
      <formula>$I7&lt;&gt;""</formula>
    </cfRule>
  </conditionalFormatting>
  <conditionalFormatting sqref="L23">
    <cfRule type="expression" dxfId="33" priority="5" stopIfTrue="1">
      <formula>$I23&lt;&gt;""</formula>
    </cfRule>
  </conditionalFormatting>
  <conditionalFormatting sqref="B7:E24">
    <cfRule type="expression" dxfId="32" priority="4">
      <formula>$B7=$H$3</formula>
    </cfRule>
  </conditionalFormatting>
  <conditionalFormatting sqref="I6:I15">
    <cfRule type="expression" dxfId="31" priority="3" stopIfTrue="1">
      <formula>$I6&lt;&gt;""</formula>
    </cfRule>
  </conditionalFormatting>
  <conditionalFormatting sqref="I16:I20">
    <cfRule type="expression" dxfId="30" priority="2" stopIfTrue="1">
      <formula>$I16&lt;&gt;""</formula>
    </cfRule>
  </conditionalFormatting>
  <conditionalFormatting sqref="I23">
    <cfRule type="expression" dxfId="29" priority="1" stopIfTrue="1">
      <formula>$I23&lt;&gt;""</formula>
    </cfRule>
  </conditionalFormatting>
  <dataValidations count="16">
    <dataValidation type="list" allowBlank="1" showInputMessage="1" showErrorMessage="1" promptTitle="Ninth Place" prompt="Select the rider_x000a_" sqref="I14">
      <formula1>Driver</formula1>
    </dataValidation>
    <dataValidation type="list" allowBlank="1" showInputMessage="1" showErrorMessage="1" promptTitle="Tenth Place" prompt="Select the rider_x000a_" sqref="I15">
      <formula1>Driver</formula1>
    </dataValidation>
    <dataValidation type="list" allowBlank="1" showInputMessage="1" showErrorMessage="1" promptTitle="Champion" prompt="Select the rider_x000a_" sqref="I6">
      <formula1>Driver</formula1>
    </dataValidation>
    <dataValidation type="list" allowBlank="1" showInputMessage="1" showErrorMessage="1" promptTitle="Runner Up" prompt="Select the rider_x000a_" sqref="I7">
      <formula1>Driver</formula1>
    </dataValidation>
    <dataValidation type="list" allowBlank="1" showInputMessage="1" showErrorMessage="1" promptTitle="Third Place" prompt="Select the rider_x000a_" sqref="I8">
      <formula1>Driver</formula1>
    </dataValidation>
    <dataValidation type="list" allowBlank="1" showInputMessage="1" showErrorMessage="1" promptTitle="Fourth Place" prompt="Select the rider_x000a_" sqref="I9">
      <formula1>Driver</formula1>
    </dataValidation>
    <dataValidation type="list" allowBlank="1" showInputMessage="1" showErrorMessage="1" promptTitle="Fifth Place" prompt="Select the rider_x000a_" sqref="I10">
      <formula1>Driver</formula1>
    </dataValidation>
    <dataValidation type="list" allowBlank="1" showInputMessage="1" showErrorMessage="1" promptTitle="Sixth Place" prompt="Select the rider_x000a_" sqref="I11">
      <formula1>Driver</formula1>
    </dataValidation>
    <dataValidation type="list" allowBlank="1" showInputMessage="1" showErrorMessage="1" promptTitle="Seventh Place" prompt="Select the rider_x000a_" sqref="I12">
      <formula1>Driver</formula1>
    </dataValidation>
    <dataValidation type="list" allowBlank="1" showInputMessage="1" showErrorMessage="1" promptTitle="Eight Place" prompt="Select the rider_x000a_" sqref="I13">
      <formula1>Driver</formula1>
    </dataValidation>
    <dataValidation type="list" allowBlank="1" showInputMessage="1" showErrorMessage="1" promptTitle="Eleventh Place" prompt="Select the rider_x000a_" sqref="I16">
      <formula1>Driver</formula1>
    </dataValidation>
    <dataValidation type="list" allowBlank="1" showInputMessage="1" showErrorMessage="1" promptTitle="Twelveth Place" prompt="Select the rider_x000a_" sqref="I17">
      <formula1>Driver</formula1>
    </dataValidation>
    <dataValidation type="list" allowBlank="1" showInputMessage="1" showErrorMessage="1" promptTitle="Thirteenth Place" prompt="Select the rider_x000a_" sqref="I18">
      <formula1>Driver</formula1>
    </dataValidation>
    <dataValidation type="list" allowBlank="1" showInputMessage="1" showErrorMessage="1" promptTitle="Forteenth Place" prompt="Select the rider_x000a_" sqref="I19">
      <formula1>Driver</formula1>
    </dataValidation>
    <dataValidation type="list" allowBlank="1" showInputMessage="1" showErrorMessage="1" promptTitle="Fifteenth Place" prompt="Select the rider_x000a_" sqref="I20">
      <formula1>Driver</formula1>
    </dataValidation>
    <dataValidation type="list" allowBlank="1" showInputMessage="1" showErrorMessage="1" promptTitle="Pole Position Rider" prompt="Select the rider_x000a_" sqref="I23">
      <formula1>Driver</formula1>
    </dataValidation>
  </dataValidations>
  <hyperlinks>
    <hyperlink ref="E3" r:id="rId1"/>
    <hyperlink ref="E4" location="'Team and Driver'!A1" display="Team Setup"/>
    <hyperlink ref="B2:E2" location="Dashboard!A1" display="Dashboard"/>
    <hyperlink ref="B3:D3" location="'Drivers Standing'!A1" display="Driver's Championship"/>
    <hyperlink ref="B4:D4" location="'Team Standing'!A1" display="Team's Championship"/>
    <hyperlink ref="P25:U25" r:id="rId2" display="Visit exceltemplate.net for more templates and updates"/>
    <hyperlink ref="D8" location="'Race Result (2)'!H2:L3" display="Malaysia"/>
    <hyperlink ref="D9" location="'Race Result (3)'!H2:L3" display="China"/>
    <hyperlink ref="D10" location="'Race Result (4)'!H2:L3" display="Turkey"/>
    <hyperlink ref="D11" location="'Race Result (5)'!H2:L3" display="Spain"/>
    <hyperlink ref="D12" location="'Race Result (6)'!H2:L3" display="Monaco"/>
    <hyperlink ref="D13" location="'Race Result (7)'!H2:L3" display="Canada"/>
    <hyperlink ref="D15" location="'Race Result (9)'!H2:L3" display="Great-Britain"/>
    <hyperlink ref="D16" location="'Race Result (10)'!H2:L3" display="Germany"/>
    <hyperlink ref="D17" location="'Race Result (11)'!H2:L3" display="Hungary"/>
    <hyperlink ref="D18" location="'Race Result (12)'!H2:L3" display="Belgium"/>
    <hyperlink ref="D19" location="'Race Result (13)'!H2:L3" display="Italy"/>
    <hyperlink ref="D20" location="'Race Result (14)'!H2:L3" display="Singapore"/>
    <hyperlink ref="D21" location="'Race Result (15)'!H2:L3" display="Japan"/>
    <hyperlink ref="D22" location="'Race Result (16)'!H2:L3" display="South Korea"/>
    <hyperlink ref="D23" location="'Race Result (17)'!H2:L3" display="India"/>
    <hyperlink ref="D24" location="'Race Result (18)'!H2:L3" display="UAE"/>
    <hyperlink ref="D14" location="'Race Result (8)'!H2:L3" display="Spain"/>
    <hyperlink ref="D7" location="'Race Result'!A1" display="Australia"/>
  </hyperlinks>
  <printOptions horizontalCentered="1"/>
  <pageMargins left="0.38" right="0.36" top="0.83" bottom="0.97" header="0.37" footer="0.57999999999999996"/>
  <pageSetup paperSize="9" scale="73" orientation="landscape" horizontalDpi="300" verticalDpi="300" r:id="rId3"/>
  <headerFooter alignWithMargins="0">
    <oddHeader>&amp;C&amp;"Arial,Bold"&amp;12RACE BY RACE POSITION</oddHeader>
    <oddFooter>Page &amp;P of &amp;N</oddFooter>
  </headerFooter>
  <drawing r:id="rId4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U26"/>
  <sheetViews>
    <sheetView showGridLines="0" zoomScale="95" zoomScaleNormal="95" workbookViewId="0">
      <selection activeCell="D23" sqref="D23"/>
    </sheetView>
  </sheetViews>
  <sheetFormatPr defaultRowHeight="12.75" x14ac:dyDescent="0.2"/>
  <cols>
    <col min="1" max="1" width="1.5703125" style="87" customWidth="1"/>
    <col min="2" max="2" width="3.5703125" style="83" customWidth="1"/>
    <col min="3" max="3" width="9.7109375" style="84" customWidth="1"/>
    <col min="4" max="4" width="15.42578125" style="85" customWidth="1"/>
    <col min="5" max="5" width="17.7109375" style="87" bestFit="1" customWidth="1"/>
    <col min="6" max="6" width="5" style="87" customWidth="1"/>
    <col min="7" max="7" width="1.42578125" style="87" customWidth="1"/>
    <col min="8" max="8" width="9.140625" style="84"/>
    <col min="9" max="9" width="17.28515625" style="87" customWidth="1"/>
    <col min="10" max="10" width="14.28515625" style="87" customWidth="1"/>
    <col min="11" max="11" width="24.140625" style="87" customWidth="1"/>
    <col min="12" max="12" width="12.85546875" style="87" customWidth="1"/>
    <col min="13" max="13" width="11.85546875" style="88" customWidth="1"/>
    <col min="14" max="14" width="3.42578125" style="89" hidden="1" customWidth="1"/>
    <col min="15" max="15" width="2.140625" style="87" bestFit="1" customWidth="1"/>
    <col min="16" max="16" width="16.140625" style="90" customWidth="1"/>
    <col min="17" max="17" width="1.85546875" style="87" customWidth="1"/>
    <col min="18" max="20" width="9.140625" style="87"/>
    <col min="21" max="21" width="5.42578125" style="87" customWidth="1"/>
    <col min="22" max="22" width="2.28515625" style="87" customWidth="1"/>
    <col min="23" max="16384" width="9.140625" style="87"/>
  </cols>
  <sheetData>
    <row r="1" spans="2:21" ht="10.5" customHeight="1" x14ac:dyDescent="0.2">
      <c r="E1" s="86"/>
      <c r="F1" s="86"/>
      <c r="G1" s="86"/>
    </row>
    <row r="2" spans="2:21" ht="20.100000000000001" customHeight="1" x14ac:dyDescent="0.2">
      <c r="B2" s="171" t="s">
        <v>43</v>
      </c>
      <c r="C2" s="171"/>
      <c r="D2" s="171"/>
      <c r="E2" s="171"/>
      <c r="F2" s="86"/>
      <c r="G2" s="86"/>
      <c r="H2" s="91" t="s">
        <v>44</v>
      </c>
      <c r="I2" s="173" t="s">
        <v>169</v>
      </c>
      <c r="J2" s="174"/>
      <c r="K2" s="174"/>
      <c r="L2" s="175"/>
      <c r="M2" s="91" t="s">
        <v>58</v>
      </c>
      <c r="P2" s="179" t="s">
        <v>119</v>
      </c>
      <c r="Q2" s="179"/>
      <c r="R2" s="179"/>
      <c r="S2" s="179"/>
      <c r="T2" s="179"/>
      <c r="U2" s="179"/>
    </row>
    <row r="3" spans="2:21" ht="20.100000000000001" customHeight="1" x14ac:dyDescent="0.2">
      <c r="B3" s="171" t="s">
        <v>186</v>
      </c>
      <c r="C3" s="171"/>
      <c r="D3" s="171"/>
      <c r="E3" s="141" t="s">
        <v>63</v>
      </c>
      <c r="F3" s="86"/>
      <c r="G3" s="86"/>
      <c r="H3" s="16">
        <v>16</v>
      </c>
      <c r="I3" s="176"/>
      <c r="J3" s="177"/>
      <c r="K3" s="177"/>
      <c r="L3" s="178"/>
      <c r="M3" s="93"/>
      <c r="P3" s="94"/>
      <c r="Q3" s="86"/>
      <c r="R3" s="86"/>
      <c r="S3" s="86"/>
      <c r="T3" s="86"/>
      <c r="U3" s="86"/>
    </row>
    <row r="4" spans="2:21" ht="20.100000000000001" customHeight="1" x14ac:dyDescent="0.2">
      <c r="B4" s="171" t="s">
        <v>66</v>
      </c>
      <c r="C4" s="171"/>
      <c r="D4" s="171"/>
      <c r="E4" s="141" t="s">
        <v>64</v>
      </c>
      <c r="F4" s="86"/>
      <c r="G4" s="86"/>
      <c r="P4" s="94"/>
      <c r="Q4" s="86"/>
      <c r="R4" s="86"/>
      <c r="S4" s="86"/>
      <c r="T4" s="86"/>
      <c r="U4" s="86"/>
    </row>
    <row r="5" spans="2:21" ht="15.95" customHeight="1" x14ac:dyDescent="0.2">
      <c r="F5" s="86"/>
      <c r="G5" s="86"/>
      <c r="H5" s="95" t="s">
        <v>0</v>
      </c>
      <c r="I5" s="96" t="s">
        <v>188</v>
      </c>
      <c r="J5" s="96" t="s">
        <v>4</v>
      </c>
      <c r="K5" s="96" t="s">
        <v>2</v>
      </c>
      <c r="L5" s="96" t="s">
        <v>109</v>
      </c>
      <c r="M5" s="97" t="s">
        <v>3</v>
      </c>
      <c r="N5" s="87"/>
      <c r="P5" s="94"/>
      <c r="Q5" s="86"/>
      <c r="R5" s="86"/>
      <c r="S5" s="86"/>
      <c r="T5" s="86"/>
      <c r="U5" s="86"/>
    </row>
    <row r="6" spans="2:21" ht="15.95" customHeight="1" thickBot="1" x14ac:dyDescent="0.25">
      <c r="B6" s="98" t="s">
        <v>28</v>
      </c>
      <c r="C6" s="99" t="s">
        <v>33</v>
      </c>
      <c r="D6" s="100" t="s">
        <v>14</v>
      </c>
      <c r="E6" s="101" t="s">
        <v>15</v>
      </c>
      <c r="F6" s="86"/>
      <c r="G6" s="86"/>
      <c r="H6" s="102">
        <v>1</v>
      </c>
      <c r="I6" s="23"/>
      <c r="J6" s="21" t="str">
        <f>IF(I6&lt;&gt;"",VLOOKUP(I6,'Team and Driver'!$H$7:$J$36,3,FALSE),"")</f>
        <v/>
      </c>
      <c r="K6" s="21" t="str">
        <f>IF(I6&lt;&gt;"",VLOOKUP(I6,'Team and Driver'!$H$7:$K$36,4,FALSE),"")</f>
        <v/>
      </c>
      <c r="L6" s="21" t="str">
        <f>IF(I6&lt;&gt;"",VLOOKUP(I6,'Team and Driver'!$H$7:$L$36,5,FALSE),"")</f>
        <v/>
      </c>
      <c r="M6" s="103">
        <v>25</v>
      </c>
      <c r="N6" s="87"/>
      <c r="P6" s="94"/>
      <c r="Q6" s="86"/>
      <c r="R6" s="86"/>
      <c r="S6" s="86"/>
      <c r="T6" s="86"/>
      <c r="U6" s="86"/>
    </row>
    <row r="7" spans="2:21" ht="15.95" customHeight="1" thickBot="1" x14ac:dyDescent="0.25">
      <c r="B7" s="104">
        <v>1</v>
      </c>
      <c r="C7" s="105">
        <v>41371</v>
      </c>
      <c r="D7" s="106" t="s">
        <v>72</v>
      </c>
      <c r="E7" s="107" t="s">
        <v>78</v>
      </c>
      <c r="F7" s="108" t="s">
        <v>45</v>
      </c>
      <c r="G7" s="86"/>
      <c r="H7" s="102">
        <v>2</v>
      </c>
      <c r="I7" s="24"/>
      <c r="J7" s="21" t="str">
        <f>IF(I7&lt;&gt;"",VLOOKUP(I7,'Team and Driver'!$H$7:$J$36,3,FALSE),"")</f>
        <v/>
      </c>
      <c r="K7" s="21" t="str">
        <f>IF(I7&lt;&gt;"",VLOOKUP(I7,'Team and Driver'!$H$7:$K$36,4,FALSE),"")</f>
        <v/>
      </c>
      <c r="L7" s="21" t="str">
        <f>IF(I7&lt;&gt;"",VLOOKUP(I7,'Team and Driver'!$H$7:$L$36,5,FALSE),"")</f>
        <v/>
      </c>
      <c r="M7" s="103">
        <v>20</v>
      </c>
      <c r="N7" s="87"/>
      <c r="P7" s="94"/>
      <c r="Q7" s="86"/>
      <c r="R7" s="86"/>
      <c r="S7" s="86"/>
      <c r="T7" s="86"/>
      <c r="U7" s="86"/>
    </row>
    <row r="8" spans="2:21" ht="15.95" customHeight="1" thickBot="1" x14ac:dyDescent="0.25">
      <c r="B8" s="109">
        <v>2</v>
      </c>
      <c r="C8" s="110">
        <v>41385</v>
      </c>
      <c r="D8" s="111" t="s">
        <v>75</v>
      </c>
      <c r="E8" s="112" t="s">
        <v>144</v>
      </c>
      <c r="F8" s="108" t="s">
        <v>45</v>
      </c>
      <c r="G8" s="86"/>
      <c r="H8" s="102">
        <v>3</v>
      </c>
      <c r="I8" s="24"/>
      <c r="J8" s="21" t="str">
        <f>IF(I8&lt;&gt;"",VLOOKUP(I8,'Team and Driver'!$H$7:$J$36,3,FALSE),"")</f>
        <v/>
      </c>
      <c r="K8" s="21" t="str">
        <f>IF(I8&lt;&gt;"",VLOOKUP(I8,'Team and Driver'!$H$7:$K$36,4,FALSE),"")</f>
        <v/>
      </c>
      <c r="L8" s="21" t="str">
        <f>IF(I8&lt;&gt;"",VLOOKUP(I8,'Team and Driver'!$H$7:$L$36,5,FALSE),"")</f>
        <v/>
      </c>
      <c r="M8" s="103">
        <v>16</v>
      </c>
      <c r="N8" s="87"/>
      <c r="P8" s="94"/>
      <c r="Q8" s="86"/>
      <c r="R8" s="86"/>
      <c r="S8" s="86"/>
      <c r="T8" s="86"/>
      <c r="U8" s="86"/>
    </row>
    <row r="9" spans="2:21" ht="15.95" customHeight="1" thickBot="1" x14ac:dyDescent="0.25">
      <c r="B9" s="104">
        <v>3</v>
      </c>
      <c r="C9" s="105">
        <v>41399</v>
      </c>
      <c r="D9" s="106" t="s">
        <v>18</v>
      </c>
      <c r="E9" s="107" t="s">
        <v>79</v>
      </c>
      <c r="F9" s="108" t="s">
        <v>45</v>
      </c>
      <c r="G9" s="86"/>
      <c r="H9" s="113">
        <v>4</v>
      </c>
      <c r="I9" s="25"/>
      <c r="J9" s="18" t="str">
        <f>IF(I9&lt;&gt;"",VLOOKUP(I9,'Team and Driver'!$H$7:$J$36,3,FALSE),"")</f>
        <v/>
      </c>
      <c r="K9" s="18" t="str">
        <f>IF(I9&lt;&gt;"",VLOOKUP(I9,'Team and Driver'!$H$7:$K$36,4,FALSE),"")</f>
        <v/>
      </c>
      <c r="L9" s="21" t="str">
        <f>IF(I9&lt;&gt;"",VLOOKUP(I9,'Team and Driver'!$H$7:$L$36,5,FALSE),"")</f>
        <v/>
      </c>
      <c r="M9" s="114">
        <v>13</v>
      </c>
      <c r="N9" s="87"/>
      <c r="P9" s="94"/>
      <c r="Q9" s="86"/>
      <c r="R9" s="86"/>
      <c r="S9" s="86"/>
      <c r="T9" s="86"/>
      <c r="U9" s="86"/>
    </row>
    <row r="10" spans="2:21" ht="15.95" customHeight="1" thickBot="1" x14ac:dyDescent="0.25">
      <c r="B10" s="109">
        <v>4</v>
      </c>
      <c r="C10" s="110">
        <v>41413</v>
      </c>
      <c r="D10" s="111" t="s">
        <v>73</v>
      </c>
      <c r="E10" s="112" t="s">
        <v>80</v>
      </c>
      <c r="F10" s="108" t="s">
        <v>45</v>
      </c>
      <c r="G10" s="86"/>
      <c r="H10" s="113">
        <v>5</v>
      </c>
      <c r="I10" s="25"/>
      <c r="J10" s="18" t="str">
        <f>IF(I10&lt;&gt;"",VLOOKUP(I10,'Team and Driver'!$H$7:$J$36,3,FALSE),"")</f>
        <v/>
      </c>
      <c r="K10" s="18" t="str">
        <f>IF(I10&lt;&gt;"",VLOOKUP(I10,'Team and Driver'!$H$7:$K$36,4,FALSE),"")</f>
        <v/>
      </c>
      <c r="L10" s="21" t="str">
        <f>IF(I10&lt;&gt;"",VLOOKUP(I10,'Team and Driver'!$H$7:$L$36,5,FALSE),"")</f>
        <v/>
      </c>
      <c r="M10" s="114">
        <v>11</v>
      </c>
      <c r="N10" s="89">
        <v>1</v>
      </c>
      <c r="P10" s="94"/>
      <c r="Q10" s="86"/>
      <c r="R10" s="86"/>
      <c r="S10" s="86"/>
      <c r="T10" s="86"/>
      <c r="U10" s="86"/>
    </row>
    <row r="11" spans="2:21" ht="15.95" customHeight="1" thickBot="1" x14ac:dyDescent="0.25">
      <c r="B11" s="104">
        <v>5</v>
      </c>
      <c r="C11" s="105">
        <v>41427</v>
      </c>
      <c r="D11" s="106" t="s">
        <v>22</v>
      </c>
      <c r="E11" s="107" t="s">
        <v>82</v>
      </c>
      <c r="F11" s="108" t="s">
        <v>45</v>
      </c>
      <c r="G11" s="86"/>
      <c r="H11" s="113">
        <v>6</v>
      </c>
      <c r="I11" s="25"/>
      <c r="J11" s="18" t="str">
        <f>IF(I11&lt;&gt;"",VLOOKUP(I11,'Team and Driver'!$H$7:$J$36,3,FALSE),"")</f>
        <v/>
      </c>
      <c r="K11" s="18" t="str">
        <f>IF(I11&lt;&gt;"",VLOOKUP(I11,'Team and Driver'!$H$7:$K$36,4,FALSE),"")</f>
        <v/>
      </c>
      <c r="L11" s="21" t="str">
        <f>IF(I11&lt;&gt;"",VLOOKUP(I11,'Team and Driver'!$H$7:$L$36,5,FALSE),"")</f>
        <v/>
      </c>
      <c r="M11" s="114">
        <v>10</v>
      </c>
      <c r="N11" s="89">
        <v>1</v>
      </c>
      <c r="P11" s="94"/>
      <c r="Q11" s="86"/>
      <c r="R11" s="86"/>
      <c r="S11" s="86"/>
      <c r="T11" s="86"/>
      <c r="U11" s="86"/>
    </row>
    <row r="12" spans="2:21" ht="15.95" customHeight="1" thickBot="1" x14ac:dyDescent="0.25">
      <c r="B12" s="109">
        <v>6</v>
      </c>
      <c r="C12" s="110">
        <v>41441</v>
      </c>
      <c r="D12" s="111" t="s">
        <v>18</v>
      </c>
      <c r="E12" s="112" t="s">
        <v>25</v>
      </c>
      <c r="F12" s="108" t="s">
        <v>45</v>
      </c>
      <c r="G12" s="86"/>
      <c r="H12" s="113">
        <v>7</v>
      </c>
      <c r="I12" s="25"/>
      <c r="J12" s="18" t="str">
        <f>IF(I12&lt;&gt;"",VLOOKUP(I12,'Team and Driver'!$H$7:$J$36,3,FALSE),"")</f>
        <v/>
      </c>
      <c r="K12" s="18" t="str">
        <f>IF(I12&lt;&gt;"",VLOOKUP(I12,'Team and Driver'!$H$7:$K$36,4,FALSE),"")</f>
        <v/>
      </c>
      <c r="L12" s="21" t="str">
        <f>IF(I12&lt;&gt;"",VLOOKUP(I12,'Team and Driver'!$H$7:$L$36,5,FALSE),"")</f>
        <v/>
      </c>
      <c r="M12" s="114">
        <v>9</v>
      </c>
      <c r="N12" s="89">
        <v>1</v>
      </c>
      <c r="P12" s="94" t="s">
        <v>48</v>
      </c>
      <c r="Q12" s="86" t="s">
        <v>47</v>
      </c>
      <c r="R12" s="115"/>
      <c r="S12" s="86"/>
      <c r="T12" s="86"/>
      <c r="U12" s="86"/>
    </row>
    <row r="13" spans="2:21" ht="15.95" customHeight="1" thickBot="1" x14ac:dyDescent="0.25">
      <c r="B13" s="104">
        <v>7</v>
      </c>
      <c r="C13" s="105">
        <v>41454</v>
      </c>
      <c r="D13" s="106" t="s">
        <v>74</v>
      </c>
      <c r="E13" s="107" t="s">
        <v>81</v>
      </c>
      <c r="F13" s="108" t="s">
        <v>45</v>
      </c>
      <c r="G13" s="86"/>
      <c r="H13" s="113">
        <v>8</v>
      </c>
      <c r="I13" s="25"/>
      <c r="J13" s="18" t="str">
        <f>IF(I13&lt;&gt;"",VLOOKUP(I13,'Team and Driver'!$H$7:$J$36,3,FALSE),"")</f>
        <v/>
      </c>
      <c r="K13" s="18" t="str">
        <f>IF(I13&lt;&gt;"",VLOOKUP(I13,'Team and Driver'!$H$7:$K$36,4,FALSE),"")</f>
        <v/>
      </c>
      <c r="L13" s="21" t="str">
        <f>IF(I13&lt;&gt;"",VLOOKUP(I13,'Team and Driver'!$H$7:$L$36,5,FALSE),"")</f>
        <v/>
      </c>
      <c r="M13" s="114">
        <v>8</v>
      </c>
      <c r="N13" s="89">
        <v>1</v>
      </c>
      <c r="P13" s="94" t="s">
        <v>56</v>
      </c>
      <c r="Q13" s="86" t="s">
        <v>47</v>
      </c>
      <c r="R13" s="116"/>
      <c r="S13" s="86"/>
      <c r="T13" s="86"/>
      <c r="U13" s="86"/>
    </row>
    <row r="14" spans="2:21" ht="15.95" customHeight="1" thickBot="1" x14ac:dyDescent="0.25">
      <c r="B14" s="109">
        <v>8</v>
      </c>
      <c r="C14" s="110">
        <v>41469</v>
      </c>
      <c r="D14" s="111" t="s">
        <v>20</v>
      </c>
      <c r="E14" s="112" t="s">
        <v>83</v>
      </c>
      <c r="F14" s="108" t="s">
        <v>45</v>
      </c>
      <c r="G14" s="86"/>
      <c r="H14" s="113">
        <v>9</v>
      </c>
      <c r="I14" s="25"/>
      <c r="J14" s="18" t="str">
        <f>IF(I14&lt;&gt;"",VLOOKUP(I14,'Team and Driver'!$H$7:$J$36,3,FALSE),"")</f>
        <v/>
      </c>
      <c r="K14" s="18" t="str">
        <f>IF(I14&lt;&gt;"",VLOOKUP(I14,'Team and Driver'!$H$7:$K$36,4,FALSE),"")</f>
        <v/>
      </c>
      <c r="L14" s="21" t="str">
        <f>IF(I14&lt;&gt;"",VLOOKUP(I14,'Team and Driver'!$H$7:$L$36,5,FALSE),"")</f>
        <v/>
      </c>
      <c r="M14" s="114">
        <v>7</v>
      </c>
      <c r="N14" s="89">
        <v>1</v>
      </c>
      <c r="P14" s="94" t="s">
        <v>46</v>
      </c>
      <c r="Q14" s="86" t="s">
        <v>47</v>
      </c>
      <c r="R14" s="119"/>
      <c r="S14" s="86"/>
      <c r="T14" s="120"/>
      <c r="U14" s="120"/>
    </row>
    <row r="15" spans="2:21" ht="15.95" customHeight="1" thickBot="1" x14ac:dyDescent="0.25">
      <c r="B15" s="104">
        <v>9</v>
      </c>
      <c r="C15" s="105">
        <v>41476</v>
      </c>
      <c r="D15" s="106" t="s">
        <v>75</v>
      </c>
      <c r="E15" s="107" t="s">
        <v>84</v>
      </c>
      <c r="F15" s="108" t="s">
        <v>45</v>
      </c>
      <c r="G15" s="86"/>
      <c r="H15" s="113">
        <v>10</v>
      </c>
      <c r="I15" s="25"/>
      <c r="J15" s="18" t="str">
        <f>IF(I15&lt;&gt;"",VLOOKUP(I15,'Team and Driver'!$H$7:$J$36,3,FALSE),"")</f>
        <v/>
      </c>
      <c r="K15" s="18" t="str">
        <f>IF(I15&lt;&gt;"",VLOOKUP(I15,'Team and Driver'!$H$7:$K$36,4,FALSE),"")</f>
        <v/>
      </c>
      <c r="L15" s="21" t="str">
        <f>IF(I15&lt;&gt;"",VLOOKUP(I15,'Team and Driver'!$H$7:$L$36,5,FALSE),"")</f>
        <v/>
      </c>
      <c r="M15" s="114">
        <v>6</v>
      </c>
      <c r="N15" s="89">
        <v>1</v>
      </c>
      <c r="P15" s="94" t="s">
        <v>52</v>
      </c>
      <c r="Q15" s="86" t="s">
        <v>47</v>
      </c>
      <c r="R15" s="116"/>
      <c r="S15" s="86"/>
      <c r="T15" s="86"/>
      <c r="U15" s="86"/>
    </row>
    <row r="16" spans="2:21" ht="15.95" customHeight="1" thickBot="1" x14ac:dyDescent="0.25">
      <c r="B16" s="109">
        <v>10</v>
      </c>
      <c r="C16" s="110">
        <v>41504</v>
      </c>
      <c r="D16" s="111" t="s">
        <v>75</v>
      </c>
      <c r="E16" s="112" t="s">
        <v>86</v>
      </c>
      <c r="F16" s="108" t="s">
        <v>45</v>
      </c>
      <c r="G16" s="86"/>
      <c r="H16" s="113">
        <v>11</v>
      </c>
      <c r="I16" s="25"/>
      <c r="J16" s="18" t="str">
        <f>IF(I16&lt;&gt;"",VLOOKUP(I16,'Team and Driver'!$H$7:$J$36,3,FALSE),"")</f>
        <v/>
      </c>
      <c r="K16" s="18" t="str">
        <f>IF(I16&lt;&gt;"",VLOOKUP(I16,'Team and Driver'!$H$7:$K$36,4,FALSE),"")</f>
        <v/>
      </c>
      <c r="L16" s="21" t="str">
        <f>IF(I16&lt;&gt;"",VLOOKUP(I16,'Team and Driver'!$H$7:$L$36,5,FALSE),"")</f>
        <v/>
      </c>
      <c r="M16" s="131">
        <v>5</v>
      </c>
      <c r="P16" s="94" t="s">
        <v>53</v>
      </c>
      <c r="Q16" s="86" t="s">
        <v>47</v>
      </c>
      <c r="R16" s="116"/>
      <c r="S16" s="86"/>
      <c r="T16" s="86"/>
      <c r="U16" s="86"/>
    </row>
    <row r="17" spans="2:21" s="118" customFormat="1" ht="15.95" customHeight="1" thickBot="1" x14ac:dyDescent="0.25">
      <c r="B17" s="104">
        <v>11</v>
      </c>
      <c r="C17" s="105">
        <v>41511</v>
      </c>
      <c r="D17" s="106" t="s">
        <v>76</v>
      </c>
      <c r="E17" s="107" t="s">
        <v>148</v>
      </c>
      <c r="F17" s="108" t="s">
        <v>45</v>
      </c>
      <c r="G17" s="86"/>
      <c r="H17" s="113">
        <v>12</v>
      </c>
      <c r="I17" s="25"/>
      <c r="J17" s="18" t="str">
        <f>IF(I17&lt;&gt;"",VLOOKUP(I17,'Team and Driver'!$H$7:$J$36,3,FALSE),"")</f>
        <v/>
      </c>
      <c r="K17" s="18" t="str">
        <f>IF(I17&lt;&gt;"",VLOOKUP(I17,'Team and Driver'!$H$7:$K$36,4,FALSE),"")</f>
        <v/>
      </c>
      <c r="L17" s="21" t="str">
        <f>IF(I17&lt;&gt;"",VLOOKUP(I17,'Team and Driver'!$H$7:$L$36,5,FALSE),"")</f>
        <v/>
      </c>
      <c r="M17" s="130">
        <v>4</v>
      </c>
      <c r="P17" s="94" t="s">
        <v>49</v>
      </c>
      <c r="Q17" s="86" t="s">
        <v>47</v>
      </c>
      <c r="R17" s="115"/>
      <c r="S17" s="86"/>
      <c r="T17" s="86"/>
      <c r="U17" s="86"/>
    </row>
    <row r="18" spans="2:21" ht="15.95" customHeight="1" thickBot="1" x14ac:dyDescent="0.25">
      <c r="B18" s="109">
        <v>12</v>
      </c>
      <c r="C18" s="110">
        <v>41518</v>
      </c>
      <c r="D18" s="111" t="s">
        <v>128</v>
      </c>
      <c r="E18" s="112" t="s">
        <v>19</v>
      </c>
      <c r="F18" s="108" t="s">
        <v>45</v>
      </c>
      <c r="G18" s="86"/>
      <c r="H18" s="113">
        <v>13</v>
      </c>
      <c r="I18" s="25"/>
      <c r="J18" s="18" t="str">
        <f>IF(I18&lt;&gt;"",VLOOKUP(I18,'Team and Driver'!$H$7:$J$36,3,FALSE),"")</f>
        <v/>
      </c>
      <c r="K18" s="18" t="str">
        <f>IF(I18&lt;&gt;"",VLOOKUP(I18,'Team and Driver'!$H$7:$K$36,4,FALSE),"")</f>
        <v/>
      </c>
      <c r="L18" s="21" t="str">
        <f>IF(I18&lt;&gt;"",VLOOKUP(I18,'Team and Driver'!$H$7:$L$36,5,FALSE),"")</f>
        <v/>
      </c>
      <c r="M18" s="131">
        <v>3</v>
      </c>
      <c r="N18" s="87"/>
      <c r="P18" s="94" t="s">
        <v>50</v>
      </c>
      <c r="Q18" s="86" t="s">
        <v>47</v>
      </c>
      <c r="R18" s="115"/>
      <c r="S18" s="86"/>
      <c r="T18" s="86"/>
      <c r="U18" s="86"/>
    </row>
    <row r="19" spans="2:21" ht="15.95" customHeight="1" thickBot="1" x14ac:dyDescent="0.25">
      <c r="B19" s="104">
        <v>13</v>
      </c>
      <c r="C19" s="105">
        <v>41532</v>
      </c>
      <c r="D19" s="106" t="s">
        <v>77</v>
      </c>
      <c r="E19" s="107" t="s">
        <v>87</v>
      </c>
      <c r="F19" s="108" t="s">
        <v>45</v>
      </c>
      <c r="G19" s="86"/>
      <c r="H19" s="113">
        <v>14</v>
      </c>
      <c r="I19" s="25"/>
      <c r="J19" s="18" t="str">
        <f>IF(I19&lt;&gt;"",VLOOKUP(I19,'Team and Driver'!$H$7:$J$36,3,FALSE),"")</f>
        <v/>
      </c>
      <c r="K19" s="18" t="str">
        <f>IF(I19&lt;&gt;"",VLOOKUP(I19,'Team and Driver'!$H$7:$K$36,4,FALSE),"")</f>
        <v/>
      </c>
      <c r="L19" s="21" t="str">
        <f>IF(I19&lt;&gt;"",VLOOKUP(I19,'Team and Driver'!$H$7:$L$36,5,FALSE),"")</f>
        <v/>
      </c>
      <c r="M19" s="131">
        <v>2</v>
      </c>
      <c r="N19" s="87"/>
      <c r="P19" s="94" t="s">
        <v>55</v>
      </c>
      <c r="Q19" s="86" t="s">
        <v>47</v>
      </c>
      <c r="R19" s="116"/>
      <c r="S19" s="86"/>
      <c r="T19" s="86"/>
      <c r="U19" s="86"/>
    </row>
    <row r="20" spans="2:21" ht="15.95" customHeight="1" thickBot="1" x14ac:dyDescent="0.25">
      <c r="B20" s="109">
        <v>14</v>
      </c>
      <c r="C20" s="110">
        <v>41546</v>
      </c>
      <c r="D20" s="111" t="s">
        <v>18</v>
      </c>
      <c r="E20" s="112" t="s">
        <v>118</v>
      </c>
      <c r="F20" s="108" t="s">
        <v>45</v>
      </c>
      <c r="G20" s="86"/>
      <c r="H20" s="113">
        <v>15</v>
      </c>
      <c r="I20" s="25"/>
      <c r="J20" s="18" t="str">
        <f>IF(I20&lt;&gt;"",VLOOKUP(I20,'Team and Driver'!$H$7:$J$36,3,FALSE),"")</f>
        <v/>
      </c>
      <c r="K20" s="18" t="str">
        <f>IF(I20&lt;&gt;"",VLOOKUP(I20,'Team and Driver'!$H$7:$K$36,4,FALSE),"")</f>
        <v/>
      </c>
      <c r="L20" s="21" t="str">
        <f>IF(I20&lt;&gt;"",VLOOKUP(I20,'Team and Driver'!$H$7:$L$36,5,FALSE),"")</f>
        <v/>
      </c>
      <c r="M20" s="130">
        <v>1</v>
      </c>
      <c r="N20" s="87"/>
      <c r="P20" s="94" t="s">
        <v>54</v>
      </c>
      <c r="Q20" s="86" t="s">
        <v>47</v>
      </c>
      <c r="R20" s="116"/>
      <c r="S20" s="86"/>
      <c r="T20" s="86"/>
      <c r="U20" s="86"/>
    </row>
    <row r="21" spans="2:21" ht="15.95" customHeight="1" x14ac:dyDescent="0.2">
      <c r="B21" s="104">
        <v>15</v>
      </c>
      <c r="C21" s="105">
        <v>41560</v>
      </c>
      <c r="D21" s="106" t="s">
        <v>16</v>
      </c>
      <c r="E21" s="107" t="s">
        <v>17</v>
      </c>
      <c r="F21" s="108" t="s">
        <v>45</v>
      </c>
      <c r="G21" s="86"/>
      <c r="N21" s="87"/>
      <c r="P21" s="94" t="s">
        <v>51</v>
      </c>
      <c r="Q21" s="86" t="s">
        <v>47</v>
      </c>
      <c r="R21" s="115"/>
      <c r="S21" s="86"/>
      <c r="T21" s="86"/>
      <c r="U21" s="86"/>
    </row>
    <row r="22" spans="2:21" ht="15.95" customHeight="1" x14ac:dyDescent="0.2">
      <c r="B22" s="109">
        <v>16</v>
      </c>
      <c r="C22" s="110">
        <v>41567</v>
      </c>
      <c r="D22" s="111" t="s">
        <v>32</v>
      </c>
      <c r="E22" s="112" t="s">
        <v>89</v>
      </c>
      <c r="F22" s="108" t="s">
        <v>45</v>
      </c>
      <c r="G22" s="86"/>
      <c r="H22" s="117" t="s">
        <v>57</v>
      </c>
      <c r="I22" s="117"/>
      <c r="J22" s="20"/>
      <c r="K22" s="20"/>
      <c r="L22" s="20"/>
      <c r="M22" s="117"/>
      <c r="N22" s="87"/>
      <c r="P22" s="90" t="s">
        <v>70</v>
      </c>
      <c r="Q22" s="87" t="s">
        <v>47</v>
      </c>
      <c r="R22" s="87" t="s">
        <v>173</v>
      </c>
    </row>
    <row r="23" spans="2:21" ht="15.95" customHeight="1" thickBot="1" x14ac:dyDescent="0.25">
      <c r="B23" s="104">
        <v>17</v>
      </c>
      <c r="C23" s="105">
        <v>41574</v>
      </c>
      <c r="D23" s="106" t="s">
        <v>23</v>
      </c>
      <c r="E23" s="107" t="s">
        <v>88</v>
      </c>
      <c r="F23" s="108" t="s">
        <v>45</v>
      </c>
      <c r="G23" s="86"/>
      <c r="H23" s="121"/>
      <c r="I23" s="26"/>
      <c r="J23" s="22" t="str">
        <f>IF(I23&lt;&gt;"",VLOOKUP(I23,'Team and Driver'!$H$7:$J$36,3,FALSE),"")</f>
        <v/>
      </c>
      <c r="K23" s="22" t="str">
        <f>IF(I23&lt;&gt;"",VLOOKUP(I23,'Team and Driver'!$H$7:$K$36,4,FALSE),"")</f>
        <v/>
      </c>
      <c r="L23" s="21" t="str">
        <f>IF(I23&lt;&gt;"",VLOOKUP(I23,'Team and Driver'!$H$7:$L$36,5,FALSE),"")</f>
        <v/>
      </c>
      <c r="M23" s="122"/>
      <c r="N23" s="87"/>
      <c r="R23" s="87" t="s">
        <v>172</v>
      </c>
    </row>
    <row r="24" spans="2:21" ht="15.95" customHeight="1" x14ac:dyDescent="0.2">
      <c r="B24" s="109">
        <v>18</v>
      </c>
      <c r="C24" s="110">
        <v>41588</v>
      </c>
      <c r="D24" s="111" t="s">
        <v>18</v>
      </c>
      <c r="E24" s="112" t="s">
        <v>21</v>
      </c>
      <c r="F24" s="108" t="s">
        <v>45</v>
      </c>
      <c r="G24" s="86"/>
      <c r="N24" s="87"/>
      <c r="R24" s="87" t="s">
        <v>71</v>
      </c>
    </row>
    <row r="25" spans="2:21" ht="15.95" customHeight="1" x14ac:dyDescent="0.2">
      <c r="B25" s="136" t="s">
        <v>183</v>
      </c>
      <c r="C25" s="135"/>
      <c r="D25" s="136"/>
      <c r="E25" s="133"/>
      <c r="F25" s="137"/>
      <c r="G25" s="137"/>
      <c r="H25" s="132"/>
      <c r="I25" s="133"/>
      <c r="J25" s="133"/>
      <c r="K25" s="133"/>
      <c r="L25" s="133"/>
      <c r="M25" s="134"/>
      <c r="N25" s="87"/>
      <c r="O25" s="114"/>
      <c r="P25" s="172" t="s">
        <v>67</v>
      </c>
      <c r="Q25" s="172"/>
      <c r="R25" s="172"/>
      <c r="S25" s="172"/>
      <c r="T25" s="172"/>
      <c r="U25" s="172"/>
    </row>
    <row r="26" spans="2:21" ht="7.5" customHeight="1" x14ac:dyDescent="0.2">
      <c r="F26" s="86"/>
      <c r="G26" s="86"/>
      <c r="N26" s="87"/>
    </row>
  </sheetData>
  <mergeCells count="6">
    <mergeCell ref="B2:E2"/>
    <mergeCell ref="B3:D3"/>
    <mergeCell ref="B4:D4"/>
    <mergeCell ref="P25:U25"/>
    <mergeCell ref="I2:L3"/>
    <mergeCell ref="P2:U2"/>
  </mergeCells>
  <conditionalFormatting sqref="H6:H20 M7:M15 J7:K15 J6:M6">
    <cfRule type="expression" dxfId="28" priority="11" stopIfTrue="1">
      <formula>$I6&lt;&gt;""</formula>
    </cfRule>
  </conditionalFormatting>
  <conditionalFormatting sqref="F7:F24">
    <cfRule type="expression" dxfId="27" priority="10">
      <formula>$B7=$H$3</formula>
    </cfRule>
  </conditionalFormatting>
  <conditionalFormatting sqref="J23:K23">
    <cfRule type="expression" dxfId="26" priority="9" stopIfTrue="1">
      <formula>$I23&lt;&gt;""</formula>
    </cfRule>
  </conditionalFormatting>
  <conditionalFormatting sqref="J16:K20">
    <cfRule type="expression" dxfId="25" priority="7" stopIfTrue="1">
      <formula>$I16&lt;&gt;""</formula>
    </cfRule>
  </conditionalFormatting>
  <conditionalFormatting sqref="L7:L20">
    <cfRule type="expression" dxfId="24" priority="6" stopIfTrue="1">
      <formula>$I7&lt;&gt;""</formula>
    </cfRule>
  </conditionalFormatting>
  <conditionalFormatting sqref="L23">
    <cfRule type="expression" dxfId="23" priority="5" stopIfTrue="1">
      <formula>$I23&lt;&gt;""</formula>
    </cfRule>
  </conditionalFormatting>
  <conditionalFormatting sqref="B7:E24">
    <cfRule type="expression" dxfId="22" priority="4">
      <formula>$B7=$H$3</formula>
    </cfRule>
  </conditionalFormatting>
  <conditionalFormatting sqref="I6:I15">
    <cfRule type="expression" dxfId="21" priority="3" stopIfTrue="1">
      <formula>$I6&lt;&gt;""</formula>
    </cfRule>
  </conditionalFormatting>
  <conditionalFormatting sqref="I16:I20">
    <cfRule type="expression" dxfId="20" priority="2" stopIfTrue="1">
      <formula>$I16&lt;&gt;""</formula>
    </cfRule>
  </conditionalFormatting>
  <conditionalFormatting sqref="I23">
    <cfRule type="expression" dxfId="19" priority="1" stopIfTrue="1">
      <formula>$I23&lt;&gt;""</formula>
    </cfRule>
  </conditionalFormatting>
  <dataValidations count="16">
    <dataValidation type="list" allowBlank="1" showInputMessage="1" showErrorMessage="1" promptTitle="Ninth Place" prompt="Select the rider_x000a_" sqref="I14">
      <formula1>Driver</formula1>
    </dataValidation>
    <dataValidation type="list" allowBlank="1" showInputMessage="1" showErrorMessage="1" promptTitle="Tenth Place" prompt="Select the rider_x000a_" sqref="I15">
      <formula1>Driver</formula1>
    </dataValidation>
    <dataValidation type="list" allowBlank="1" showInputMessage="1" showErrorMessage="1" promptTitle="Champion" prompt="Select the rider_x000a_" sqref="I6">
      <formula1>Driver</formula1>
    </dataValidation>
    <dataValidation type="list" allowBlank="1" showInputMessage="1" showErrorMessage="1" promptTitle="Runner Up" prompt="Select the rider_x000a_" sqref="I7">
      <formula1>Driver</formula1>
    </dataValidation>
    <dataValidation type="list" allowBlank="1" showInputMessage="1" showErrorMessage="1" promptTitle="Third Place" prompt="Select the rider_x000a_" sqref="I8">
      <formula1>Driver</formula1>
    </dataValidation>
    <dataValidation type="list" allowBlank="1" showInputMessage="1" showErrorMessage="1" promptTitle="Fourth Place" prompt="Select the rider_x000a_" sqref="I9">
      <formula1>Driver</formula1>
    </dataValidation>
    <dataValidation type="list" allowBlank="1" showInputMessage="1" showErrorMessage="1" promptTitle="Fifth Place" prompt="Select the rider_x000a_" sqref="I10">
      <formula1>Driver</formula1>
    </dataValidation>
    <dataValidation type="list" allowBlank="1" showInputMessage="1" showErrorMessage="1" promptTitle="Sixth Place" prompt="Select the rider_x000a_" sqref="I11">
      <formula1>Driver</formula1>
    </dataValidation>
    <dataValidation type="list" allowBlank="1" showInputMessage="1" showErrorMessage="1" promptTitle="Seventh Place" prompt="Select the rider_x000a_" sqref="I12">
      <formula1>Driver</formula1>
    </dataValidation>
    <dataValidation type="list" allowBlank="1" showInputMessage="1" showErrorMessage="1" promptTitle="Eight Place" prompt="Select the rider_x000a_" sqref="I13">
      <formula1>Driver</formula1>
    </dataValidation>
    <dataValidation type="list" allowBlank="1" showInputMessage="1" showErrorMessage="1" promptTitle="Eleventh Place" prompt="Select the rider_x000a_" sqref="I16">
      <formula1>Driver</formula1>
    </dataValidation>
    <dataValidation type="list" allowBlank="1" showInputMessage="1" showErrorMessage="1" promptTitle="Twelveth Place" prompt="Select the rider_x000a_" sqref="I17">
      <formula1>Driver</formula1>
    </dataValidation>
    <dataValidation type="list" allowBlank="1" showInputMessage="1" showErrorMessage="1" promptTitle="Thirteenth Place" prompt="Select the rider_x000a_" sqref="I18">
      <formula1>Driver</formula1>
    </dataValidation>
    <dataValidation type="list" allowBlank="1" showInputMessage="1" showErrorMessage="1" promptTitle="Forteenth Place" prompt="Select the rider_x000a_" sqref="I19">
      <formula1>Driver</formula1>
    </dataValidation>
    <dataValidation type="list" allowBlank="1" showInputMessage="1" showErrorMessage="1" promptTitle="Fifteenth Place" prompt="Select the rider_x000a_" sqref="I20">
      <formula1>Driver</formula1>
    </dataValidation>
    <dataValidation type="list" allowBlank="1" showInputMessage="1" showErrorMessage="1" promptTitle="Pole Position Rider" prompt="Select the rider_x000a_" sqref="I23">
      <formula1>Driver</formula1>
    </dataValidation>
  </dataValidations>
  <hyperlinks>
    <hyperlink ref="E3" r:id="rId1"/>
    <hyperlink ref="E4" location="'Team and Driver'!A1" display="Team Setup"/>
    <hyperlink ref="B2:E2" location="Dashboard!A1" display="Dashboard"/>
    <hyperlink ref="B3:D3" location="'Drivers Standing'!A1" display="Driver's Championship"/>
    <hyperlink ref="B4:D4" location="'Team Standing'!A1" display="Team's Championship"/>
    <hyperlink ref="P25:U25" r:id="rId2" display="Visit exceltemplate.net for more templates and updates"/>
    <hyperlink ref="D8" location="'Race Result (2)'!H2:L3" display="Malaysia"/>
    <hyperlink ref="D9" location="'Race Result (3)'!H2:L3" display="China"/>
    <hyperlink ref="D10" location="'Race Result (4)'!H2:L3" display="Turkey"/>
    <hyperlink ref="D11" location="'Race Result (5)'!H2:L3" display="Spain"/>
    <hyperlink ref="D12" location="'Race Result (6)'!H2:L3" display="Monaco"/>
    <hyperlink ref="D13" location="'Race Result (7)'!H2:L3" display="Canada"/>
    <hyperlink ref="D15" location="'Race Result (9)'!H2:L3" display="Great-Britain"/>
    <hyperlink ref="D16" location="'Race Result (10)'!H2:L3" display="Germany"/>
    <hyperlink ref="D17" location="'Race Result (11)'!H2:L3" display="Hungary"/>
    <hyperlink ref="D18" location="'Race Result (12)'!H2:L3" display="Belgium"/>
    <hyperlink ref="D19" location="'Race Result (13)'!H2:L3" display="Italy"/>
    <hyperlink ref="D20" location="'Race Result (14)'!H2:L3" display="Singapore"/>
    <hyperlink ref="D21" location="'Race Result (15)'!H2:L3" display="Japan"/>
    <hyperlink ref="D22" location="'Race Result (16)'!H2:L3" display="South Korea"/>
    <hyperlink ref="D23" location="'Race Result (17)'!H2:L3" display="India"/>
    <hyperlink ref="D24" location="'Race Result (18)'!H2:L3" display="UAE"/>
    <hyperlink ref="D14" location="'Race Result (8)'!H2:L3" display="Spain"/>
    <hyperlink ref="D7" location="'Race Result'!A1" display="Australia"/>
  </hyperlinks>
  <printOptions horizontalCentered="1"/>
  <pageMargins left="0.38" right="0.36" top="0.83" bottom="0.97" header="0.37" footer="0.57999999999999996"/>
  <pageSetup paperSize="9" scale="73" orientation="landscape" horizontalDpi="300" verticalDpi="300" r:id="rId3"/>
  <headerFooter alignWithMargins="0">
    <oddHeader>&amp;C&amp;"Arial,Bold"&amp;12RACE BY RACE POSITION</oddHeader>
    <oddFooter>Page &amp;P of &amp;N</oddFooter>
  </headerFooter>
  <drawing r:id="rId4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U26"/>
  <sheetViews>
    <sheetView showGridLines="0" zoomScale="95" zoomScaleNormal="95" workbookViewId="0">
      <selection activeCell="D24" sqref="D24"/>
    </sheetView>
  </sheetViews>
  <sheetFormatPr defaultRowHeight="12.75" x14ac:dyDescent="0.2"/>
  <cols>
    <col min="1" max="1" width="1.5703125" style="87" customWidth="1"/>
    <col min="2" max="2" width="3.5703125" style="83" customWidth="1"/>
    <col min="3" max="3" width="9.7109375" style="84" customWidth="1"/>
    <col min="4" max="4" width="15.42578125" style="85" customWidth="1"/>
    <col min="5" max="5" width="17.7109375" style="87" bestFit="1" customWidth="1"/>
    <col min="6" max="6" width="5" style="87" customWidth="1"/>
    <col min="7" max="7" width="1.42578125" style="87" customWidth="1"/>
    <col min="8" max="8" width="9.140625" style="84"/>
    <col min="9" max="9" width="17.28515625" style="87" customWidth="1"/>
    <col min="10" max="10" width="14.28515625" style="87" customWidth="1"/>
    <col min="11" max="11" width="24.140625" style="87" customWidth="1"/>
    <col min="12" max="12" width="12.85546875" style="87" customWidth="1"/>
    <col min="13" max="13" width="11.85546875" style="88" customWidth="1"/>
    <col min="14" max="14" width="3.42578125" style="89" hidden="1" customWidth="1"/>
    <col min="15" max="15" width="2.140625" style="87" bestFit="1" customWidth="1"/>
    <col min="16" max="16" width="16.140625" style="90" customWidth="1"/>
    <col min="17" max="17" width="1.85546875" style="87" customWidth="1"/>
    <col min="18" max="20" width="9.140625" style="87"/>
    <col min="21" max="21" width="5.42578125" style="87" customWidth="1"/>
    <col min="22" max="22" width="2.28515625" style="87" customWidth="1"/>
    <col min="23" max="16384" width="9.140625" style="87"/>
  </cols>
  <sheetData>
    <row r="1" spans="2:21" ht="10.5" customHeight="1" x14ac:dyDescent="0.2">
      <c r="E1" s="86"/>
      <c r="F1" s="86"/>
      <c r="G1" s="86"/>
    </row>
    <row r="2" spans="2:21" ht="20.100000000000001" customHeight="1" x14ac:dyDescent="0.2">
      <c r="B2" s="171" t="s">
        <v>43</v>
      </c>
      <c r="C2" s="171"/>
      <c r="D2" s="171"/>
      <c r="E2" s="171"/>
      <c r="F2" s="86"/>
      <c r="G2" s="86"/>
      <c r="H2" s="91" t="s">
        <v>44</v>
      </c>
      <c r="I2" s="173" t="s">
        <v>170</v>
      </c>
      <c r="J2" s="174"/>
      <c r="K2" s="174"/>
      <c r="L2" s="175"/>
      <c r="M2" s="91" t="s">
        <v>58</v>
      </c>
      <c r="P2" s="179" t="s">
        <v>119</v>
      </c>
      <c r="Q2" s="179"/>
      <c r="R2" s="179"/>
      <c r="S2" s="179"/>
      <c r="T2" s="179"/>
      <c r="U2" s="179"/>
    </row>
    <row r="3" spans="2:21" ht="20.100000000000001" customHeight="1" x14ac:dyDescent="0.2">
      <c r="B3" s="171" t="s">
        <v>186</v>
      </c>
      <c r="C3" s="171"/>
      <c r="D3" s="171"/>
      <c r="E3" s="141" t="s">
        <v>63</v>
      </c>
      <c r="F3" s="86"/>
      <c r="G3" s="86"/>
      <c r="H3" s="16">
        <v>17</v>
      </c>
      <c r="I3" s="176"/>
      <c r="J3" s="177"/>
      <c r="K3" s="177"/>
      <c r="L3" s="178"/>
      <c r="M3" s="93"/>
      <c r="P3" s="94"/>
      <c r="Q3" s="86"/>
      <c r="R3" s="86"/>
      <c r="S3" s="86"/>
      <c r="T3" s="86"/>
      <c r="U3" s="86"/>
    </row>
    <row r="4" spans="2:21" ht="20.100000000000001" customHeight="1" x14ac:dyDescent="0.2">
      <c r="B4" s="171" t="s">
        <v>66</v>
      </c>
      <c r="C4" s="171"/>
      <c r="D4" s="171"/>
      <c r="E4" s="141" t="s">
        <v>64</v>
      </c>
      <c r="F4" s="86"/>
      <c r="G4" s="86"/>
      <c r="P4" s="94"/>
      <c r="Q4" s="86"/>
      <c r="R4" s="86"/>
      <c r="S4" s="86"/>
      <c r="T4" s="86"/>
      <c r="U4" s="86"/>
    </row>
    <row r="5" spans="2:21" ht="15.95" customHeight="1" x14ac:dyDescent="0.2">
      <c r="F5" s="86"/>
      <c r="G5" s="86"/>
      <c r="H5" s="95" t="s">
        <v>0</v>
      </c>
      <c r="I5" s="96" t="s">
        <v>188</v>
      </c>
      <c r="J5" s="96" t="s">
        <v>4</v>
      </c>
      <c r="K5" s="96" t="s">
        <v>2</v>
      </c>
      <c r="L5" s="96" t="s">
        <v>109</v>
      </c>
      <c r="M5" s="97" t="s">
        <v>3</v>
      </c>
      <c r="N5" s="87"/>
      <c r="P5" s="94"/>
      <c r="Q5" s="86"/>
      <c r="R5" s="86"/>
      <c r="S5" s="86"/>
      <c r="T5" s="86"/>
      <c r="U5" s="86"/>
    </row>
    <row r="6" spans="2:21" ht="15.95" customHeight="1" thickBot="1" x14ac:dyDescent="0.25">
      <c r="B6" s="98" t="s">
        <v>28</v>
      </c>
      <c r="C6" s="99" t="s">
        <v>33</v>
      </c>
      <c r="D6" s="100" t="s">
        <v>14</v>
      </c>
      <c r="E6" s="101" t="s">
        <v>15</v>
      </c>
      <c r="F6" s="86"/>
      <c r="G6" s="86"/>
      <c r="H6" s="102">
        <v>1</v>
      </c>
      <c r="I6" s="23"/>
      <c r="J6" s="21" t="str">
        <f>IF(I6&lt;&gt;"",VLOOKUP(I6,'Team and Driver'!$H$7:$J$36,3,FALSE),"")</f>
        <v/>
      </c>
      <c r="K6" s="21" t="str">
        <f>IF(I6&lt;&gt;"",VLOOKUP(I6,'Team and Driver'!$H$7:$K$36,4,FALSE),"")</f>
        <v/>
      </c>
      <c r="L6" s="21" t="str">
        <f>IF(I6&lt;&gt;"",VLOOKUP(I6,'Team and Driver'!$H$7:$L$36,5,FALSE),"")</f>
        <v/>
      </c>
      <c r="M6" s="103">
        <v>25</v>
      </c>
      <c r="N6" s="87"/>
      <c r="P6" s="94"/>
      <c r="Q6" s="86"/>
      <c r="R6" s="86"/>
      <c r="S6" s="86"/>
      <c r="T6" s="86"/>
      <c r="U6" s="86"/>
    </row>
    <row r="7" spans="2:21" ht="15.95" customHeight="1" thickBot="1" x14ac:dyDescent="0.25">
      <c r="B7" s="104">
        <v>1</v>
      </c>
      <c r="C7" s="105">
        <v>41371</v>
      </c>
      <c r="D7" s="106" t="s">
        <v>72</v>
      </c>
      <c r="E7" s="107" t="s">
        <v>78</v>
      </c>
      <c r="F7" s="108" t="s">
        <v>45</v>
      </c>
      <c r="G7" s="86"/>
      <c r="H7" s="102">
        <v>2</v>
      </c>
      <c r="I7" s="24"/>
      <c r="J7" s="21" t="str">
        <f>IF(I7&lt;&gt;"",VLOOKUP(I7,'Team and Driver'!$H$7:$J$36,3,FALSE),"")</f>
        <v/>
      </c>
      <c r="K7" s="21" t="str">
        <f>IF(I7&lt;&gt;"",VLOOKUP(I7,'Team and Driver'!$H$7:$K$36,4,FALSE),"")</f>
        <v/>
      </c>
      <c r="L7" s="21" t="str">
        <f>IF(I7&lt;&gt;"",VLOOKUP(I7,'Team and Driver'!$H$7:$L$36,5,FALSE),"")</f>
        <v/>
      </c>
      <c r="M7" s="103">
        <v>20</v>
      </c>
      <c r="N7" s="87"/>
      <c r="P7" s="94"/>
      <c r="Q7" s="86"/>
      <c r="R7" s="86"/>
      <c r="S7" s="86"/>
      <c r="T7" s="86"/>
      <c r="U7" s="86"/>
    </row>
    <row r="8" spans="2:21" ht="15.95" customHeight="1" thickBot="1" x14ac:dyDescent="0.25">
      <c r="B8" s="109">
        <v>2</v>
      </c>
      <c r="C8" s="110">
        <v>41385</v>
      </c>
      <c r="D8" s="111" t="s">
        <v>75</v>
      </c>
      <c r="E8" s="112" t="s">
        <v>144</v>
      </c>
      <c r="F8" s="108" t="s">
        <v>45</v>
      </c>
      <c r="G8" s="86"/>
      <c r="H8" s="102">
        <v>3</v>
      </c>
      <c r="I8" s="24"/>
      <c r="J8" s="21" t="str">
        <f>IF(I8&lt;&gt;"",VLOOKUP(I8,'Team and Driver'!$H$7:$J$36,3,FALSE),"")</f>
        <v/>
      </c>
      <c r="K8" s="21" t="str">
        <f>IF(I8&lt;&gt;"",VLOOKUP(I8,'Team and Driver'!$H$7:$K$36,4,FALSE),"")</f>
        <v/>
      </c>
      <c r="L8" s="21" t="str">
        <f>IF(I8&lt;&gt;"",VLOOKUP(I8,'Team and Driver'!$H$7:$L$36,5,FALSE),"")</f>
        <v/>
      </c>
      <c r="M8" s="103">
        <v>16</v>
      </c>
      <c r="N8" s="87"/>
      <c r="P8" s="94"/>
      <c r="Q8" s="86"/>
      <c r="R8" s="86"/>
      <c r="S8" s="86"/>
      <c r="T8" s="86"/>
      <c r="U8" s="86"/>
    </row>
    <row r="9" spans="2:21" ht="15.95" customHeight="1" thickBot="1" x14ac:dyDescent="0.25">
      <c r="B9" s="104">
        <v>3</v>
      </c>
      <c r="C9" s="105">
        <v>41399</v>
      </c>
      <c r="D9" s="106" t="s">
        <v>18</v>
      </c>
      <c r="E9" s="107" t="s">
        <v>79</v>
      </c>
      <c r="F9" s="108" t="s">
        <v>45</v>
      </c>
      <c r="G9" s="86"/>
      <c r="H9" s="113">
        <v>4</v>
      </c>
      <c r="I9" s="25"/>
      <c r="J9" s="18" t="str">
        <f>IF(I9&lt;&gt;"",VLOOKUP(I9,'Team and Driver'!$H$7:$J$36,3,FALSE),"")</f>
        <v/>
      </c>
      <c r="K9" s="18" t="str">
        <f>IF(I9&lt;&gt;"",VLOOKUP(I9,'Team and Driver'!$H$7:$K$36,4,FALSE),"")</f>
        <v/>
      </c>
      <c r="L9" s="21" t="str">
        <f>IF(I9&lt;&gt;"",VLOOKUP(I9,'Team and Driver'!$H$7:$L$36,5,FALSE),"")</f>
        <v/>
      </c>
      <c r="M9" s="114">
        <v>13</v>
      </c>
      <c r="N9" s="87"/>
      <c r="P9" s="94"/>
      <c r="Q9" s="86"/>
      <c r="R9" s="86"/>
      <c r="S9" s="86"/>
      <c r="T9" s="86"/>
      <c r="U9" s="86"/>
    </row>
    <row r="10" spans="2:21" ht="15.95" customHeight="1" thickBot="1" x14ac:dyDescent="0.25">
      <c r="B10" s="109">
        <v>4</v>
      </c>
      <c r="C10" s="110">
        <v>41413</v>
      </c>
      <c r="D10" s="111" t="s">
        <v>73</v>
      </c>
      <c r="E10" s="112" t="s">
        <v>80</v>
      </c>
      <c r="F10" s="108" t="s">
        <v>45</v>
      </c>
      <c r="G10" s="86"/>
      <c r="H10" s="113">
        <v>5</v>
      </c>
      <c r="I10" s="25"/>
      <c r="J10" s="18" t="str">
        <f>IF(I10&lt;&gt;"",VLOOKUP(I10,'Team and Driver'!$H$7:$J$36,3,FALSE),"")</f>
        <v/>
      </c>
      <c r="K10" s="18" t="str">
        <f>IF(I10&lt;&gt;"",VLOOKUP(I10,'Team and Driver'!$H$7:$K$36,4,FALSE),"")</f>
        <v/>
      </c>
      <c r="L10" s="21" t="str">
        <f>IF(I10&lt;&gt;"",VLOOKUP(I10,'Team and Driver'!$H$7:$L$36,5,FALSE),"")</f>
        <v/>
      </c>
      <c r="M10" s="114">
        <v>11</v>
      </c>
      <c r="N10" s="89">
        <v>1</v>
      </c>
      <c r="P10" s="94"/>
      <c r="Q10" s="86"/>
      <c r="R10" s="86"/>
      <c r="S10" s="86"/>
      <c r="T10" s="86"/>
      <c r="U10" s="86"/>
    </row>
    <row r="11" spans="2:21" ht="15.95" customHeight="1" thickBot="1" x14ac:dyDescent="0.25">
      <c r="B11" s="104">
        <v>5</v>
      </c>
      <c r="C11" s="105">
        <v>41427</v>
      </c>
      <c r="D11" s="106" t="s">
        <v>22</v>
      </c>
      <c r="E11" s="107" t="s">
        <v>82</v>
      </c>
      <c r="F11" s="108" t="s">
        <v>45</v>
      </c>
      <c r="G11" s="86"/>
      <c r="H11" s="113">
        <v>6</v>
      </c>
      <c r="I11" s="25"/>
      <c r="J11" s="18" t="str">
        <f>IF(I11&lt;&gt;"",VLOOKUP(I11,'Team and Driver'!$H$7:$J$36,3,FALSE),"")</f>
        <v/>
      </c>
      <c r="K11" s="18" t="str">
        <f>IF(I11&lt;&gt;"",VLOOKUP(I11,'Team and Driver'!$H$7:$K$36,4,FALSE),"")</f>
        <v/>
      </c>
      <c r="L11" s="21" t="str">
        <f>IF(I11&lt;&gt;"",VLOOKUP(I11,'Team and Driver'!$H$7:$L$36,5,FALSE),"")</f>
        <v/>
      </c>
      <c r="M11" s="114">
        <v>10</v>
      </c>
      <c r="N11" s="89">
        <v>1</v>
      </c>
      <c r="P11" s="94"/>
      <c r="Q11" s="86"/>
      <c r="R11" s="86"/>
      <c r="S11" s="86"/>
      <c r="T11" s="86"/>
      <c r="U11" s="86"/>
    </row>
    <row r="12" spans="2:21" ht="15.95" customHeight="1" thickBot="1" x14ac:dyDescent="0.25">
      <c r="B12" s="109">
        <v>6</v>
      </c>
      <c r="C12" s="110">
        <v>41441</v>
      </c>
      <c r="D12" s="111" t="s">
        <v>18</v>
      </c>
      <c r="E12" s="112" t="s">
        <v>25</v>
      </c>
      <c r="F12" s="108" t="s">
        <v>45</v>
      </c>
      <c r="G12" s="86"/>
      <c r="H12" s="113">
        <v>7</v>
      </c>
      <c r="I12" s="25"/>
      <c r="J12" s="18" t="str">
        <f>IF(I12&lt;&gt;"",VLOOKUP(I12,'Team and Driver'!$H$7:$J$36,3,FALSE),"")</f>
        <v/>
      </c>
      <c r="K12" s="18" t="str">
        <f>IF(I12&lt;&gt;"",VLOOKUP(I12,'Team and Driver'!$H$7:$K$36,4,FALSE),"")</f>
        <v/>
      </c>
      <c r="L12" s="21" t="str">
        <f>IF(I12&lt;&gt;"",VLOOKUP(I12,'Team and Driver'!$H$7:$L$36,5,FALSE),"")</f>
        <v/>
      </c>
      <c r="M12" s="114">
        <v>9</v>
      </c>
      <c r="N12" s="89">
        <v>1</v>
      </c>
      <c r="P12" s="94" t="s">
        <v>48</v>
      </c>
      <c r="Q12" s="86" t="s">
        <v>47</v>
      </c>
      <c r="R12" s="115"/>
      <c r="S12" s="86"/>
      <c r="T12" s="86"/>
      <c r="U12" s="86"/>
    </row>
    <row r="13" spans="2:21" ht="15.95" customHeight="1" thickBot="1" x14ac:dyDescent="0.25">
      <c r="B13" s="104">
        <v>7</v>
      </c>
      <c r="C13" s="105">
        <v>41454</v>
      </c>
      <c r="D13" s="106" t="s">
        <v>74</v>
      </c>
      <c r="E13" s="107" t="s">
        <v>81</v>
      </c>
      <c r="F13" s="108" t="s">
        <v>45</v>
      </c>
      <c r="G13" s="86"/>
      <c r="H13" s="113">
        <v>8</v>
      </c>
      <c r="I13" s="25"/>
      <c r="J13" s="18" t="str">
        <f>IF(I13&lt;&gt;"",VLOOKUP(I13,'Team and Driver'!$H$7:$J$36,3,FALSE),"")</f>
        <v/>
      </c>
      <c r="K13" s="18" t="str">
        <f>IF(I13&lt;&gt;"",VLOOKUP(I13,'Team and Driver'!$H$7:$K$36,4,FALSE),"")</f>
        <v/>
      </c>
      <c r="L13" s="21" t="str">
        <f>IF(I13&lt;&gt;"",VLOOKUP(I13,'Team and Driver'!$H$7:$L$36,5,FALSE),"")</f>
        <v/>
      </c>
      <c r="M13" s="114">
        <v>8</v>
      </c>
      <c r="N13" s="89">
        <v>1</v>
      </c>
      <c r="P13" s="94" t="s">
        <v>56</v>
      </c>
      <c r="Q13" s="86" t="s">
        <v>47</v>
      </c>
      <c r="R13" s="116"/>
      <c r="S13" s="86"/>
      <c r="T13" s="86"/>
      <c r="U13" s="86"/>
    </row>
    <row r="14" spans="2:21" ht="15.95" customHeight="1" thickBot="1" x14ac:dyDescent="0.25">
      <c r="B14" s="109">
        <v>8</v>
      </c>
      <c r="C14" s="110">
        <v>41469</v>
      </c>
      <c r="D14" s="111" t="s">
        <v>20</v>
      </c>
      <c r="E14" s="112" t="s">
        <v>83</v>
      </c>
      <c r="F14" s="108" t="s">
        <v>45</v>
      </c>
      <c r="G14" s="86"/>
      <c r="H14" s="113">
        <v>9</v>
      </c>
      <c r="I14" s="25"/>
      <c r="J14" s="18" t="str">
        <f>IF(I14&lt;&gt;"",VLOOKUP(I14,'Team and Driver'!$H$7:$J$36,3,FALSE),"")</f>
        <v/>
      </c>
      <c r="K14" s="18" t="str">
        <f>IF(I14&lt;&gt;"",VLOOKUP(I14,'Team and Driver'!$H$7:$K$36,4,FALSE),"")</f>
        <v/>
      </c>
      <c r="L14" s="21" t="str">
        <f>IF(I14&lt;&gt;"",VLOOKUP(I14,'Team and Driver'!$H$7:$L$36,5,FALSE),"")</f>
        <v/>
      </c>
      <c r="M14" s="114">
        <v>7</v>
      </c>
      <c r="N14" s="89">
        <v>1</v>
      </c>
      <c r="P14" s="94" t="s">
        <v>46</v>
      </c>
      <c r="Q14" s="86" t="s">
        <v>47</v>
      </c>
      <c r="R14" s="119"/>
      <c r="S14" s="86"/>
      <c r="T14" s="120"/>
      <c r="U14" s="120"/>
    </row>
    <row r="15" spans="2:21" ht="15.95" customHeight="1" thickBot="1" x14ac:dyDescent="0.25">
      <c r="B15" s="104">
        <v>9</v>
      </c>
      <c r="C15" s="105">
        <v>41476</v>
      </c>
      <c r="D15" s="106" t="s">
        <v>75</v>
      </c>
      <c r="E15" s="107" t="s">
        <v>84</v>
      </c>
      <c r="F15" s="108" t="s">
        <v>45</v>
      </c>
      <c r="G15" s="86"/>
      <c r="H15" s="113">
        <v>10</v>
      </c>
      <c r="I15" s="25"/>
      <c r="J15" s="18" t="str">
        <f>IF(I15&lt;&gt;"",VLOOKUP(I15,'Team and Driver'!$H$7:$J$36,3,FALSE),"")</f>
        <v/>
      </c>
      <c r="K15" s="18" t="str">
        <f>IF(I15&lt;&gt;"",VLOOKUP(I15,'Team and Driver'!$H$7:$K$36,4,FALSE),"")</f>
        <v/>
      </c>
      <c r="L15" s="21" t="str">
        <f>IF(I15&lt;&gt;"",VLOOKUP(I15,'Team and Driver'!$H$7:$L$36,5,FALSE),"")</f>
        <v/>
      </c>
      <c r="M15" s="114">
        <v>6</v>
      </c>
      <c r="N15" s="89">
        <v>1</v>
      </c>
      <c r="P15" s="94" t="s">
        <v>52</v>
      </c>
      <c r="Q15" s="86" t="s">
        <v>47</v>
      </c>
      <c r="R15" s="116"/>
      <c r="S15" s="86"/>
      <c r="T15" s="86"/>
      <c r="U15" s="86"/>
    </row>
    <row r="16" spans="2:21" ht="15.95" customHeight="1" thickBot="1" x14ac:dyDescent="0.25">
      <c r="B16" s="109">
        <v>10</v>
      </c>
      <c r="C16" s="110">
        <v>41504</v>
      </c>
      <c r="D16" s="111" t="s">
        <v>75</v>
      </c>
      <c r="E16" s="112" t="s">
        <v>86</v>
      </c>
      <c r="F16" s="108" t="s">
        <v>45</v>
      </c>
      <c r="G16" s="86"/>
      <c r="H16" s="113">
        <v>11</v>
      </c>
      <c r="I16" s="25"/>
      <c r="J16" s="18" t="str">
        <f>IF(I16&lt;&gt;"",VLOOKUP(I16,'Team and Driver'!$H$7:$J$36,3,FALSE),"")</f>
        <v/>
      </c>
      <c r="K16" s="18" t="str">
        <f>IF(I16&lt;&gt;"",VLOOKUP(I16,'Team and Driver'!$H$7:$K$36,4,FALSE),"")</f>
        <v/>
      </c>
      <c r="L16" s="21" t="str">
        <f>IF(I16&lt;&gt;"",VLOOKUP(I16,'Team and Driver'!$H$7:$L$36,5,FALSE),"")</f>
        <v/>
      </c>
      <c r="M16" s="131">
        <v>5</v>
      </c>
      <c r="P16" s="94" t="s">
        <v>53</v>
      </c>
      <c r="Q16" s="86" t="s">
        <v>47</v>
      </c>
      <c r="R16" s="116"/>
      <c r="S16" s="86"/>
      <c r="T16" s="86"/>
      <c r="U16" s="86"/>
    </row>
    <row r="17" spans="2:21" s="118" customFormat="1" ht="15.95" customHeight="1" thickBot="1" x14ac:dyDescent="0.25">
      <c r="B17" s="104">
        <v>11</v>
      </c>
      <c r="C17" s="105">
        <v>41511</v>
      </c>
      <c r="D17" s="106" t="s">
        <v>76</v>
      </c>
      <c r="E17" s="107" t="s">
        <v>148</v>
      </c>
      <c r="F17" s="108" t="s">
        <v>45</v>
      </c>
      <c r="G17" s="86"/>
      <c r="H17" s="113">
        <v>12</v>
      </c>
      <c r="I17" s="25"/>
      <c r="J17" s="18" t="str">
        <f>IF(I17&lt;&gt;"",VLOOKUP(I17,'Team and Driver'!$H$7:$J$36,3,FALSE),"")</f>
        <v/>
      </c>
      <c r="K17" s="18" t="str">
        <f>IF(I17&lt;&gt;"",VLOOKUP(I17,'Team and Driver'!$H$7:$K$36,4,FALSE),"")</f>
        <v/>
      </c>
      <c r="L17" s="21" t="str">
        <f>IF(I17&lt;&gt;"",VLOOKUP(I17,'Team and Driver'!$H$7:$L$36,5,FALSE),"")</f>
        <v/>
      </c>
      <c r="M17" s="130">
        <v>4</v>
      </c>
      <c r="P17" s="94" t="s">
        <v>49</v>
      </c>
      <c r="Q17" s="86" t="s">
        <v>47</v>
      </c>
      <c r="R17" s="115"/>
      <c r="S17" s="86"/>
      <c r="T17" s="86"/>
      <c r="U17" s="86"/>
    </row>
    <row r="18" spans="2:21" ht="15.95" customHeight="1" thickBot="1" x14ac:dyDescent="0.25">
      <c r="B18" s="109">
        <v>12</v>
      </c>
      <c r="C18" s="110">
        <v>41518</v>
      </c>
      <c r="D18" s="111" t="s">
        <v>128</v>
      </c>
      <c r="E18" s="112" t="s">
        <v>19</v>
      </c>
      <c r="F18" s="108" t="s">
        <v>45</v>
      </c>
      <c r="G18" s="86"/>
      <c r="H18" s="113">
        <v>13</v>
      </c>
      <c r="I18" s="25"/>
      <c r="J18" s="18" t="str">
        <f>IF(I18&lt;&gt;"",VLOOKUP(I18,'Team and Driver'!$H$7:$J$36,3,FALSE),"")</f>
        <v/>
      </c>
      <c r="K18" s="18" t="str">
        <f>IF(I18&lt;&gt;"",VLOOKUP(I18,'Team and Driver'!$H$7:$K$36,4,FALSE),"")</f>
        <v/>
      </c>
      <c r="L18" s="21" t="str">
        <f>IF(I18&lt;&gt;"",VLOOKUP(I18,'Team and Driver'!$H$7:$L$36,5,FALSE),"")</f>
        <v/>
      </c>
      <c r="M18" s="131">
        <v>3</v>
      </c>
      <c r="N18" s="87"/>
      <c r="P18" s="94" t="s">
        <v>50</v>
      </c>
      <c r="Q18" s="86" t="s">
        <v>47</v>
      </c>
      <c r="R18" s="115"/>
      <c r="S18" s="86"/>
      <c r="T18" s="86"/>
      <c r="U18" s="86"/>
    </row>
    <row r="19" spans="2:21" ht="15.95" customHeight="1" thickBot="1" x14ac:dyDescent="0.25">
      <c r="B19" s="104">
        <v>13</v>
      </c>
      <c r="C19" s="105">
        <v>41532</v>
      </c>
      <c r="D19" s="106" t="s">
        <v>77</v>
      </c>
      <c r="E19" s="107" t="s">
        <v>87</v>
      </c>
      <c r="F19" s="108" t="s">
        <v>45</v>
      </c>
      <c r="G19" s="86"/>
      <c r="H19" s="113">
        <v>14</v>
      </c>
      <c r="I19" s="25"/>
      <c r="J19" s="18" t="str">
        <f>IF(I19&lt;&gt;"",VLOOKUP(I19,'Team and Driver'!$H$7:$J$36,3,FALSE),"")</f>
        <v/>
      </c>
      <c r="K19" s="18" t="str">
        <f>IF(I19&lt;&gt;"",VLOOKUP(I19,'Team and Driver'!$H$7:$K$36,4,FALSE),"")</f>
        <v/>
      </c>
      <c r="L19" s="21" t="str">
        <f>IF(I19&lt;&gt;"",VLOOKUP(I19,'Team and Driver'!$H$7:$L$36,5,FALSE),"")</f>
        <v/>
      </c>
      <c r="M19" s="131">
        <v>2</v>
      </c>
      <c r="N19" s="87"/>
      <c r="P19" s="94" t="s">
        <v>55</v>
      </c>
      <c r="Q19" s="86" t="s">
        <v>47</v>
      </c>
      <c r="R19" s="116"/>
      <c r="S19" s="86"/>
      <c r="T19" s="86"/>
      <c r="U19" s="86"/>
    </row>
    <row r="20" spans="2:21" ht="15.95" customHeight="1" thickBot="1" x14ac:dyDescent="0.25">
      <c r="B20" s="109">
        <v>14</v>
      </c>
      <c r="C20" s="110">
        <v>41546</v>
      </c>
      <c r="D20" s="111" t="s">
        <v>18</v>
      </c>
      <c r="E20" s="112" t="s">
        <v>118</v>
      </c>
      <c r="F20" s="108" t="s">
        <v>45</v>
      </c>
      <c r="G20" s="86"/>
      <c r="H20" s="113">
        <v>15</v>
      </c>
      <c r="I20" s="25"/>
      <c r="J20" s="18" t="str">
        <f>IF(I20&lt;&gt;"",VLOOKUP(I20,'Team and Driver'!$H$7:$J$36,3,FALSE),"")</f>
        <v/>
      </c>
      <c r="K20" s="18" t="str">
        <f>IF(I20&lt;&gt;"",VLOOKUP(I20,'Team and Driver'!$H$7:$K$36,4,FALSE),"")</f>
        <v/>
      </c>
      <c r="L20" s="21" t="str">
        <f>IF(I20&lt;&gt;"",VLOOKUP(I20,'Team and Driver'!$H$7:$L$36,5,FALSE),"")</f>
        <v/>
      </c>
      <c r="M20" s="130">
        <v>1</v>
      </c>
      <c r="N20" s="87"/>
      <c r="P20" s="94" t="s">
        <v>54</v>
      </c>
      <c r="Q20" s="86" t="s">
        <v>47</v>
      </c>
      <c r="R20" s="116"/>
      <c r="S20" s="86"/>
      <c r="T20" s="86"/>
      <c r="U20" s="86"/>
    </row>
    <row r="21" spans="2:21" ht="15.95" customHeight="1" x14ac:dyDescent="0.2">
      <c r="B21" s="104">
        <v>15</v>
      </c>
      <c r="C21" s="105">
        <v>41560</v>
      </c>
      <c r="D21" s="106" t="s">
        <v>16</v>
      </c>
      <c r="E21" s="107" t="s">
        <v>17</v>
      </c>
      <c r="F21" s="108" t="s">
        <v>45</v>
      </c>
      <c r="G21" s="86"/>
      <c r="N21" s="87"/>
      <c r="P21" s="94" t="s">
        <v>51</v>
      </c>
      <c r="Q21" s="86" t="s">
        <v>47</v>
      </c>
      <c r="R21" s="115"/>
      <c r="S21" s="86"/>
      <c r="T21" s="86"/>
      <c r="U21" s="86"/>
    </row>
    <row r="22" spans="2:21" ht="15.95" customHeight="1" x14ac:dyDescent="0.2">
      <c r="B22" s="109">
        <v>16</v>
      </c>
      <c r="C22" s="110">
        <v>41567</v>
      </c>
      <c r="D22" s="111" t="s">
        <v>32</v>
      </c>
      <c r="E22" s="112" t="s">
        <v>89</v>
      </c>
      <c r="F22" s="108" t="s">
        <v>45</v>
      </c>
      <c r="G22" s="86"/>
      <c r="H22" s="117" t="s">
        <v>57</v>
      </c>
      <c r="I22" s="117"/>
      <c r="J22" s="20"/>
      <c r="K22" s="20"/>
      <c r="L22" s="20"/>
      <c r="M22" s="117"/>
      <c r="N22" s="87"/>
      <c r="P22" s="90" t="s">
        <v>70</v>
      </c>
      <c r="Q22" s="87" t="s">
        <v>47</v>
      </c>
      <c r="R22" s="87" t="s">
        <v>173</v>
      </c>
    </row>
    <row r="23" spans="2:21" ht="15.95" customHeight="1" thickBot="1" x14ac:dyDescent="0.25">
      <c r="B23" s="104">
        <v>17</v>
      </c>
      <c r="C23" s="105">
        <v>41574</v>
      </c>
      <c r="D23" s="106" t="s">
        <v>23</v>
      </c>
      <c r="E23" s="107" t="s">
        <v>88</v>
      </c>
      <c r="F23" s="108" t="s">
        <v>45</v>
      </c>
      <c r="G23" s="86"/>
      <c r="H23" s="121"/>
      <c r="I23" s="26"/>
      <c r="J23" s="22" t="str">
        <f>IF(I23&lt;&gt;"",VLOOKUP(I23,'Team and Driver'!$H$7:$J$36,3,FALSE),"")</f>
        <v/>
      </c>
      <c r="K23" s="22" t="str">
        <f>IF(I23&lt;&gt;"",VLOOKUP(I23,'Team and Driver'!$H$7:$K$36,4,FALSE),"")</f>
        <v/>
      </c>
      <c r="L23" s="21" t="str">
        <f>IF(I23&lt;&gt;"",VLOOKUP(I23,'Team and Driver'!$H$7:$L$36,5,FALSE),"")</f>
        <v/>
      </c>
      <c r="M23" s="122"/>
      <c r="N23" s="87"/>
      <c r="R23" s="87" t="s">
        <v>172</v>
      </c>
    </row>
    <row r="24" spans="2:21" ht="15.95" customHeight="1" x14ac:dyDescent="0.2">
      <c r="B24" s="109">
        <v>18</v>
      </c>
      <c r="C24" s="110">
        <v>41588</v>
      </c>
      <c r="D24" s="111" t="s">
        <v>18</v>
      </c>
      <c r="E24" s="112" t="s">
        <v>21</v>
      </c>
      <c r="F24" s="108" t="s">
        <v>45</v>
      </c>
      <c r="G24" s="86"/>
      <c r="N24" s="87"/>
      <c r="R24" s="87" t="s">
        <v>71</v>
      </c>
    </row>
    <row r="25" spans="2:21" ht="15.95" customHeight="1" x14ac:dyDescent="0.2">
      <c r="B25" s="136" t="s">
        <v>183</v>
      </c>
      <c r="C25" s="135"/>
      <c r="D25" s="136"/>
      <c r="E25" s="133"/>
      <c r="F25" s="137"/>
      <c r="G25" s="137"/>
      <c r="H25" s="132"/>
      <c r="I25" s="133"/>
      <c r="J25" s="133"/>
      <c r="K25" s="133"/>
      <c r="L25" s="133"/>
      <c r="M25" s="134"/>
      <c r="N25" s="87"/>
      <c r="O25" s="114"/>
      <c r="P25" s="172" t="s">
        <v>67</v>
      </c>
      <c r="Q25" s="172"/>
      <c r="R25" s="172"/>
      <c r="S25" s="172"/>
      <c r="T25" s="172"/>
      <c r="U25" s="172"/>
    </row>
    <row r="26" spans="2:21" ht="7.5" customHeight="1" x14ac:dyDescent="0.2">
      <c r="F26" s="86"/>
      <c r="G26" s="86"/>
      <c r="N26" s="87"/>
    </row>
  </sheetData>
  <mergeCells count="6">
    <mergeCell ref="B2:E2"/>
    <mergeCell ref="B3:D3"/>
    <mergeCell ref="B4:D4"/>
    <mergeCell ref="P25:U25"/>
    <mergeCell ref="I2:L3"/>
    <mergeCell ref="P2:U2"/>
  </mergeCells>
  <conditionalFormatting sqref="H6:H20 M7:M15 J7:K15 J6:M6">
    <cfRule type="expression" dxfId="18" priority="11" stopIfTrue="1">
      <formula>$I6&lt;&gt;""</formula>
    </cfRule>
  </conditionalFormatting>
  <conditionalFormatting sqref="F7:F24">
    <cfRule type="expression" dxfId="17" priority="10">
      <formula>$B7=$H$3</formula>
    </cfRule>
  </conditionalFormatting>
  <conditionalFormatting sqref="J23:K23">
    <cfRule type="expression" dxfId="16" priority="9" stopIfTrue="1">
      <formula>$I23&lt;&gt;""</formula>
    </cfRule>
  </conditionalFormatting>
  <conditionalFormatting sqref="J16:K20">
    <cfRule type="expression" dxfId="15" priority="7" stopIfTrue="1">
      <formula>$I16&lt;&gt;""</formula>
    </cfRule>
  </conditionalFormatting>
  <conditionalFormatting sqref="L7:L20">
    <cfRule type="expression" dxfId="14" priority="6" stopIfTrue="1">
      <formula>$I7&lt;&gt;""</formula>
    </cfRule>
  </conditionalFormatting>
  <conditionalFormatting sqref="L23">
    <cfRule type="expression" dxfId="13" priority="5" stopIfTrue="1">
      <formula>$I23&lt;&gt;""</formula>
    </cfRule>
  </conditionalFormatting>
  <conditionalFormatting sqref="B7:E24">
    <cfRule type="expression" dxfId="12" priority="4">
      <formula>$B7=$H$3</formula>
    </cfRule>
  </conditionalFormatting>
  <conditionalFormatting sqref="I6:I15">
    <cfRule type="expression" dxfId="11" priority="3" stopIfTrue="1">
      <formula>$I6&lt;&gt;""</formula>
    </cfRule>
  </conditionalFormatting>
  <conditionalFormatting sqref="I16:I20">
    <cfRule type="expression" dxfId="10" priority="2" stopIfTrue="1">
      <formula>$I16&lt;&gt;""</formula>
    </cfRule>
  </conditionalFormatting>
  <conditionalFormatting sqref="I23">
    <cfRule type="expression" dxfId="9" priority="1" stopIfTrue="1">
      <formula>$I23&lt;&gt;""</formula>
    </cfRule>
  </conditionalFormatting>
  <dataValidations count="16">
    <dataValidation type="list" allowBlank="1" showInputMessage="1" showErrorMessage="1" promptTitle="Ninth Place" prompt="Select the rider_x000a_" sqref="I14">
      <formula1>Driver</formula1>
    </dataValidation>
    <dataValidation type="list" allowBlank="1" showInputMessage="1" showErrorMessage="1" promptTitle="Tenth Place" prompt="Select the rider_x000a_" sqref="I15">
      <formula1>Driver</formula1>
    </dataValidation>
    <dataValidation type="list" allowBlank="1" showInputMessage="1" showErrorMessage="1" promptTitle="Champion" prompt="Select the rider_x000a_" sqref="I6">
      <formula1>Driver</formula1>
    </dataValidation>
    <dataValidation type="list" allowBlank="1" showInputMessage="1" showErrorMessage="1" promptTitle="Runner Up" prompt="Select the rider_x000a_" sqref="I7">
      <formula1>Driver</formula1>
    </dataValidation>
    <dataValidation type="list" allowBlank="1" showInputMessage="1" showErrorMessage="1" promptTitle="Third Place" prompt="Select the rider_x000a_" sqref="I8">
      <formula1>Driver</formula1>
    </dataValidation>
    <dataValidation type="list" allowBlank="1" showInputMessage="1" showErrorMessage="1" promptTitle="Fourth Place" prompt="Select the rider_x000a_" sqref="I9">
      <formula1>Driver</formula1>
    </dataValidation>
    <dataValidation type="list" allowBlank="1" showInputMessage="1" showErrorMessage="1" promptTitle="Fifth Place" prompt="Select the rider_x000a_" sqref="I10">
      <formula1>Driver</formula1>
    </dataValidation>
    <dataValidation type="list" allowBlank="1" showInputMessage="1" showErrorMessage="1" promptTitle="Sixth Place" prompt="Select the rider_x000a_" sqref="I11">
      <formula1>Driver</formula1>
    </dataValidation>
    <dataValidation type="list" allowBlank="1" showInputMessage="1" showErrorMessage="1" promptTitle="Seventh Place" prompt="Select the rider_x000a_" sqref="I12">
      <formula1>Driver</formula1>
    </dataValidation>
    <dataValidation type="list" allowBlank="1" showInputMessage="1" showErrorMessage="1" promptTitle="Eight Place" prompt="Select the rider_x000a_" sqref="I13">
      <formula1>Driver</formula1>
    </dataValidation>
    <dataValidation type="list" allowBlank="1" showInputMessage="1" showErrorMessage="1" promptTitle="Eleventh Place" prompt="Select the rider_x000a_" sqref="I16">
      <formula1>Driver</formula1>
    </dataValidation>
    <dataValidation type="list" allowBlank="1" showInputMessage="1" showErrorMessage="1" promptTitle="Twelveth Place" prompt="Select the rider_x000a_" sqref="I17">
      <formula1>Driver</formula1>
    </dataValidation>
    <dataValidation type="list" allowBlank="1" showInputMessage="1" showErrorMessage="1" promptTitle="Thirteenth Place" prompt="Select the rider_x000a_" sqref="I18">
      <formula1>Driver</formula1>
    </dataValidation>
    <dataValidation type="list" allowBlank="1" showInputMessage="1" showErrorMessage="1" promptTitle="Forteenth Place" prompt="Select the rider_x000a_" sqref="I19">
      <formula1>Driver</formula1>
    </dataValidation>
    <dataValidation type="list" allowBlank="1" showInputMessage="1" showErrorMessage="1" promptTitle="Fifteenth Place" prompt="Select the rider_x000a_" sqref="I20">
      <formula1>Driver</formula1>
    </dataValidation>
    <dataValidation type="list" allowBlank="1" showInputMessage="1" showErrorMessage="1" promptTitle="Pole Position Rider" prompt="Select the rider_x000a_" sqref="I23">
      <formula1>Driver</formula1>
    </dataValidation>
  </dataValidations>
  <hyperlinks>
    <hyperlink ref="E3" r:id="rId1"/>
    <hyperlink ref="E4" location="'Team and Driver'!A1" display="Team Setup"/>
    <hyperlink ref="B2:E2" location="Dashboard!A1" display="Dashboard"/>
    <hyperlink ref="B3:D3" location="'Drivers Standing'!A1" display="Driver's Championship"/>
    <hyperlink ref="B4:D4" location="'Team Standing'!A1" display="Team's Championship"/>
    <hyperlink ref="P25:U25" r:id="rId2" display="Visit exceltemplate.net for more templates and updates"/>
    <hyperlink ref="D8" location="'Race Result (2)'!H2:L3" display="Malaysia"/>
    <hyperlink ref="D9" location="'Race Result (3)'!H2:L3" display="China"/>
    <hyperlink ref="D10" location="'Race Result (4)'!H2:L3" display="Turkey"/>
    <hyperlink ref="D11" location="'Race Result (5)'!H2:L3" display="Spain"/>
    <hyperlink ref="D12" location="'Race Result (6)'!H2:L3" display="Monaco"/>
    <hyperlink ref="D13" location="'Race Result (7)'!H2:L3" display="Canada"/>
    <hyperlink ref="D15" location="'Race Result (9)'!H2:L3" display="Great-Britain"/>
    <hyperlink ref="D16" location="'Race Result (10)'!H2:L3" display="Germany"/>
    <hyperlink ref="D17" location="'Race Result (11)'!H2:L3" display="Hungary"/>
    <hyperlink ref="D18" location="'Race Result (12)'!H2:L3" display="Belgium"/>
    <hyperlink ref="D19" location="'Race Result (13)'!H2:L3" display="Italy"/>
    <hyperlink ref="D20" location="'Race Result (14)'!H2:L3" display="Singapore"/>
    <hyperlink ref="D21" location="'Race Result (15)'!H2:L3" display="Japan"/>
    <hyperlink ref="D22" location="'Race Result (16)'!H2:L3" display="South Korea"/>
    <hyperlink ref="D23" location="'Race Result (17)'!H2:L3" display="India"/>
    <hyperlink ref="D24" location="'Race Result (18)'!H2:L3" display="UAE"/>
    <hyperlink ref="D14" location="'Race Result (8)'!H2:L3" display="Spain"/>
    <hyperlink ref="D7" location="'Race Result'!A1" display="Australia"/>
  </hyperlinks>
  <printOptions horizontalCentered="1"/>
  <pageMargins left="0.38" right="0.36" top="0.83" bottom="0.97" header="0.37" footer="0.57999999999999996"/>
  <pageSetup paperSize="9" scale="73" orientation="landscape" horizontalDpi="300" verticalDpi="300" r:id="rId3"/>
  <headerFooter alignWithMargins="0">
    <oddHeader>&amp;C&amp;"Arial,Bold"&amp;12RACE BY RACE POSITION</oddHeader>
    <oddFooter>Page &amp;P of &amp;N</oddFooter>
  </headerFooter>
  <drawing r:id="rId4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U26"/>
  <sheetViews>
    <sheetView showGridLines="0" zoomScale="95" zoomScaleNormal="95" workbookViewId="0">
      <selection activeCell="B2" sqref="B2:E2"/>
    </sheetView>
  </sheetViews>
  <sheetFormatPr defaultRowHeight="12.75" x14ac:dyDescent="0.2"/>
  <cols>
    <col min="1" max="1" width="1.5703125" style="87" customWidth="1"/>
    <col min="2" max="2" width="3.5703125" style="83" customWidth="1"/>
    <col min="3" max="3" width="9.7109375" style="84" customWidth="1"/>
    <col min="4" max="4" width="15.42578125" style="85" customWidth="1"/>
    <col min="5" max="5" width="17.7109375" style="87" bestFit="1" customWidth="1"/>
    <col min="6" max="6" width="5" style="87" customWidth="1"/>
    <col min="7" max="7" width="1.42578125" style="87" customWidth="1"/>
    <col min="8" max="8" width="9.140625" style="84"/>
    <col min="9" max="9" width="17.28515625" style="87" customWidth="1"/>
    <col min="10" max="10" width="14.28515625" style="87" customWidth="1"/>
    <col min="11" max="11" width="24.140625" style="87" customWidth="1"/>
    <col min="12" max="12" width="12.85546875" style="87" customWidth="1"/>
    <col min="13" max="13" width="11.85546875" style="88" customWidth="1"/>
    <col min="14" max="14" width="3.42578125" style="89" hidden="1" customWidth="1"/>
    <col min="15" max="15" width="2.140625" style="87" bestFit="1" customWidth="1"/>
    <col min="16" max="16" width="16.140625" style="90" customWidth="1"/>
    <col min="17" max="17" width="1.85546875" style="87" customWidth="1"/>
    <col min="18" max="20" width="9.140625" style="87"/>
    <col min="21" max="21" width="5.42578125" style="87" customWidth="1"/>
    <col min="22" max="22" width="2.28515625" style="87" customWidth="1"/>
    <col min="23" max="16384" width="9.140625" style="87"/>
  </cols>
  <sheetData>
    <row r="1" spans="2:21" ht="10.5" customHeight="1" x14ac:dyDescent="0.2">
      <c r="E1" s="86"/>
      <c r="F1" s="86"/>
      <c r="G1" s="86"/>
    </row>
    <row r="2" spans="2:21" ht="20.100000000000001" customHeight="1" x14ac:dyDescent="0.2">
      <c r="B2" s="171" t="s">
        <v>43</v>
      </c>
      <c r="C2" s="171"/>
      <c r="D2" s="171"/>
      <c r="E2" s="171"/>
      <c r="F2" s="86"/>
      <c r="G2" s="86"/>
      <c r="H2" s="91" t="s">
        <v>44</v>
      </c>
      <c r="I2" s="173" t="s">
        <v>171</v>
      </c>
      <c r="J2" s="174"/>
      <c r="K2" s="174"/>
      <c r="L2" s="175"/>
      <c r="M2" s="91" t="s">
        <v>58</v>
      </c>
      <c r="P2" s="179" t="s">
        <v>119</v>
      </c>
      <c r="Q2" s="179"/>
      <c r="R2" s="179"/>
      <c r="S2" s="179"/>
      <c r="T2" s="179"/>
      <c r="U2" s="179"/>
    </row>
    <row r="3" spans="2:21" ht="20.100000000000001" customHeight="1" x14ac:dyDescent="0.2">
      <c r="B3" s="171" t="s">
        <v>186</v>
      </c>
      <c r="C3" s="171"/>
      <c r="D3" s="171"/>
      <c r="E3" s="141" t="s">
        <v>63</v>
      </c>
      <c r="F3" s="86"/>
      <c r="G3" s="86"/>
      <c r="H3" s="16">
        <v>18</v>
      </c>
      <c r="I3" s="176"/>
      <c r="J3" s="177"/>
      <c r="K3" s="177"/>
      <c r="L3" s="178"/>
      <c r="M3" s="93"/>
      <c r="P3" s="94"/>
      <c r="Q3" s="86"/>
      <c r="R3" s="86"/>
      <c r="S3" s="86"/>
      <c r="T3" s="86"/>
      <c r="U3" s="86"/>
    </row>
    <row r="4" spans="2:21" ht="20.100000000000001" customHeight="1" x14ac:dyDescent="0.2">
      <c r="B4" s="171" t="s">
        <v>66</v>
      </c>
      <c r="C4" s="171"/>
      <c r="D4" s="171"/>
      <c r="E4" s="141" t="s">
        <v>64</v>
      </c>
      <c r="F4" s="86"/>
      <c r="G4" s="86"/>
      <c r="P4" s="94"/>
      <c r="Q4" s="86"/>
      <c r="R4" s="86"/>
      <c r="S4" s="86"/>
      <c r="T4" s="86"/>
      <c r="U4" s="86"/>
    </row>
    <row r="5" spans="2:21" ht="15.95" customHeight="1" x14ac:dyDescent="0.2">
      <c r="F5" s="86"/>
      <c r="G5" s="86"/>
      <c r="H5" s="95" t="s">
        <v>0</v>
      </c>
      <c r="I5" s="96" t="s">
        <v>188</v>
      </c>
      <c r="J5" s="96" t="s">
        <v>4</v>
      </c>
      <c r="K5" s="96" t="s">
        <v>2</v>
      </c>
      <c r="L5" s="96" t="s">
        <v>109</v>
      </c>
      <c r="M5" s="97" t="s">
        <v>3</v>
      </c>
      <c r="N5" s="87"/>
      <c r="P5" s="94"/>
      <c r="Q5" s="86"/>
      <c r="R5" s="86"/>
      <c r="S5" s="86"/>
      <c r="T5" s="86"/>
      <c r="U5" s="86"/>
    </row>
    <row r="6" spans="2:21" ht="15.95" customHeight="1" thickBot="1" x14ac:dyDescent="0.25">
      <c r="B6" s="98" t="s">
        <v>28</v>
      </c>
      <c r="C6" s="99" t="s">
        <v>33</v>
      </c>
      <c r="D6" s="100" t="s">
        <v>14</v>
      </c>
      <c r="E6" s="101" t="s">
        <v>15</v>
      </c>
      <c r="F6" s="86"/>
      <c r="G6" s="86"/>
      <c r="H6" s="102">
        <v>1</v>
      </c>
      <c r="I6" s="23"/>
      <c r="J6" s="21" t="str">
        <f>IF(I6&lt;&gt;"",VLOOKUP(I6,'Team and Driver'!$H$7:$J$36,3,FALSE),"")</f>
        <v/>
      </c>
      <c r="K6" s="21" t="str">
        <f>IF(I6&lt;&gt;"",VLOOKUP(I6,'Team and Driver'!$H$7:$K$36,4,FALSE),"")</f>
        <v/>
      </c>
      <c r="L6" s="21" t="str">
        <f>IF(I6&lt;&gt;"",VLOOKUP(I6,'Team and Driver'!$H$7:$L$36,5,FALSE),"")</f>
        <v/>
      </c>
      <c r="M6" s="103">
        <v>25</v>
      </c>
      <c r="N6" s="87"/>
      <c r="P6" s="94"/>
      <c r="Q6" s="86"/>
      <c r="R6" s="86"/>
      <c r="S6" s="86"/>
      <c r="T6" s="86"/>
      <c r="U6" s="86"/>
    </row>
    <row r="7" spans="2:21" ht="15.95" customHeight="1" thickBot="1" x14ac:dyDescent="0.25">
      <c r="B7" s="104">
        <v>1</v>
      </c>
      <c r="C7" s="105">
        <v>41371</v>
      </c>
      <c r="D7" s="106" t="s">
        <v>72</v>
      </c>
      <c r="E7" s="107" t="s">
        <v>78</v>
      </c>
      <c r="F7" s="108" t="s">
        <v>45</v>
      </c>
      <c r="G7" s="86"/>
      <c r="H7" s="102">
        <v>2</v>
      </c>
      <c r="I7" s="24"/>
      <c r="J7" s="21" t="str">
        <f>IF(I7&lt;&gt;"",VLOOKUP(I7,'Team and Driver'!$H$7:$J$36,3,FALSE),"")</f>
        <v/>
      </c>
      <c r="K7" s="21" t="str">
        <f>IF(I7&lt;&gt;"",VLOOKUP(I7,'Team and Driver'!$H$7:$K$36,4,FALSE),"")</f>
        <v/>
      </c>
      <c r="L7" s="21" t="str">
        <f>IF(I7&lt;&gt;"",VLOOKUP(I7,'Team and Driver'!$H$7:$L$36,5,FALSE),"")</f>
        <v/>
      </c>
      <c r="M7" s="103">
        <v>20</v>
      </c>
      <c r="N7" s="87"/>
      <c r="P7" s="94"/>
      <c r="Q7" s="86"/>
      <c r="R7" s="86"/>
      <c r="S7" s="86"/>
      <c r="T7" s="86"/>
      <c r="U7" s="86"/>
    </row>
    <row r="8" spans="2:21" ht="15.95" customHeight="1" thickBot="1" x14ac:dyDescent="0.25">
      <c r="B8" s="109">
        <v>2</v>
      </c>
      <c r="C8" s="110">
        <v>41385</v>
      </c>
      <c r="D8" s="111" t="s">
        <v>75</v>
      </c>
      <c r="E8" s="112" t="s">
        <v>144</v>
      </c>
      <c r="F8" s="108" t="s">
        <v>45</v>
      </c>
      <c r="G8" s="86"/>
      <c r="H8" s="102">
        <v>3</v>
      </c>
      <c r="I8" s="24"/>
      <c r="J8" s="21" t="str">
        <f>IF(I8&lt;&gt;"",VLOOKUP(I8,'Team and Driver'!$H$7:$J$36,3,FALSE),"")</f>
        <v/>
      </c>
      <c r="K8" s="21" t="str">
        <f>IF(I8&lt;&gt;"",VLOOKUP(I8,'Team and Driver'!$H$7:$K$36,4,FALSE),"")</f>
        <v/>
      </c>
      <c r="L8" s="21" t="str">
        <f>IF(I8&lt;&gt;"",VLOOKUP(I8,'Team and Driver'!$H$7:$L$36,5,FALSE),"")</f>
        <v/>
      </c>
      <c r="M8" s="103">
        <v>16</v>
      </c>
      <c r="N8" s="87"/>
      <c r="P8" s="94"/>
      <c r="Q8" s="86"/>
      <c r="R8" s="86"/>
      <c r="S8" s="86"/>
      <c r="T8" s="86"/>
      <c r="U8" s="86"/>
    </row>
    <row r="9" spans="2:21" ht="15.95" customHeight="1" thickBot="1" x14ac:dyDescent="0.25">
      <c r="B9" s="104">
        <v>3</v>
      </c>
      <c r="C9" s="105">
        <v>41399</v>
      </c>
      <c r="D9" s="106" t="s">
        <v>18</v>
      </c>
      <c r="E9" s="107" t="s">
        <v>79</v>
      </c>
      <c r="F9" s="108" t="s">
        <v>45</v>
      </c>
      <c r="G9" s="86"/>
      <c r="H9" s="113">
        <v>4</v>
      </c>
      <c r="I9" s="25"/>
      <c r="J9" s="18" t="str">
        <f>IF(I9&lt;&gt;"",VLOOKUP(I9,'Team and Driver'!$H$7:$J$36,3,FALSE),"")</f>
        <v/>
      </c>
      <c r="K9" s="18" t="str">
        <f>IF(I9&lt;&gt;"",VLOOKUP(I9,'Team and Driver'!$H$7:$K$36,4,FALSE),"")</f>
        <v/>
      </c>
      <c r="L9" s="21" t="str">
        <f>IF(I9&lt;&gt;"",VLOOKUP(I9,'Team and Driver'!$H$7:$L$36,5,FALSE),"")</f>
        <v/>
      </c>
      <c r="M9" s="114">
        <v>13</v>
      </c>
      <c r="N9" s="87"/>
      <c r="P9" s="94"/>
      <c r="Q9" s="86"/>
      <c r="R9" s="86"/>
      <c r="S9" s="86"/>
      <c r="T9" s="86"/>
      <c r="U9" s="86"/>
    </row>
    <row r="10" spans="2:21" ht="15.95" customHeight="1" thickBot="1" x14ac:dyDescent="0.25">
      <c r="B10" s="109">
        <v>4</v>
      </c>
      <c r="C10" s="110">
        <v>41413</v>
      </c>
      <c r="D10" s="111" t="s">
        <v>73</v>
      </c>
      <c r="E10" s="112" t="s">
        <v>80</v>
      </c>
      <c r="F10" s="108" t="s">
        <v>45</v>
      </c>
      <c r="G10" s="86"/>
      <c r="H10" s="113">
        <v>5</v>
      </c>
      <c r="I10" s="25"/>
      <c r="J10" s="18" t="str">
        <f>IF(I10&lt;&gt;"",VLOOKUP(I10,'Team and Driver'!$H$7:$J$36,3,FALSE),"")</f>
        <v/>
      </c>
      <c r="K10" s="18" t="str">
        <f>IF(I10&lt;&gt;"",VLOOKUP(I10,'Team and Driver'!$H$7:$K$36,4,FALSE),"")</f>
        <v/>
      </c>
      <c r="L10" s="21" t="str">
        <f>IF(I10&lt;&gt;"",VLOOKUP(I10,'Team and Driver'!$H$7:$L$36,5,FALSE),"")</f>
        <v/>
      </c>
      <c r="M10" s="114">
        <v>11</v>
      </c>
      <c r="N10" s="89">
        <v>1</v>
      </c>
      <c r="P10" s="94"/>
      <c r="Q10" s="86"/>
      <c r="R10" s="86"/>
      <c r="S10" s="86"/>
      <c r="T10" s="86"/>
      <c r="U10" s="86"/>
    </row>
    <row r="11" spans="2:21" ht="15.95" customHeight="1" thickBot="1" x14ac:dyDescent="0.25">
      <c r="B11" s="104">
        <v>5</v>
      </c>
      <c r="C11" s="105">
        <v>41427</v>
      </c>
      <c r="D11" s="106" t="s">
        <v>22</v>
      </c>
      <c r="E11" s="107" t="s">
        <v>82</v>
      </c>
      <c r="F11" s="108" t="s">
        <v>45</v>
      </c>
      <c r="G11" s="86"/>
      <c r="H11" s="113">
        <v>6</v>
      </c>
      <c r="I11" s="25"/>
      <c r="J11" s="18" t="str">
        <f>IF(I11&lt;&gt;"",VLOOKUP(I11,'Team and Driver'!$H$7:$J$36,3,FALSE),"")</f>
        <v/>
      </c>
      <c r="K11" s="18" t="str">
        <f>IF(I11&lt;&gt;"",VLOOKUP(I11,'Team and Driver'!$H$7:$K$36,4,FALSE),"")</f>
        <v/>
      </c>
      <c r="L11" s="21" t="str">
        <f>IF(I11&lt;&gt;"",VLOOKUP(I11,'Team and Driver'!$H$7:$L$36,5,FALSE),"")</f>
        <v/>
      </c>
      <c r="M11" s="114">
        <v>10</v>
      </c>
      <c r="N11" s="89">
        <v>1</v>
      </c>
      <c r="P11" s="94"/>
      <c r="Q11" s="86"/>
      <c r="R11" s="86"/>
      <c r="S11" s="86"/>
      <c r="T11" s="86"/>
      <c r="U11" s="86"/>
    </row>
    <row r="12" spans="2:21" ht="15.95" customHeight="1" thickBot="1" x14ac:dyDescent="0.25">
      <c r="B12" s="109">
        <v>6</v>
      </c>
      <c r="C12" s="110">
        <v>41441</v>
      </c>
      <c r="D12" s="111" t="s">
        <v>18</v>
      </c>
      <c r="E12" s="112" t="s">
        <v>25</v>
      </c>
      <c r="F12" s="108" t="s">
        <v>45</v>
      </c>
      <c r="G12" s="86"/>
      <c r="H12" s="113">
        <v>7</v>
      </c>
      <c r="I12" s="25"/>
      <c r="J12" s="18" t="str">
        <f>IF(I12&lt;&gt;"",VLOOKUP(I12,'Team and Driver'!$H$7:$J$36,3,FALSE),"")</f>
        <v/>
      </c>
      <c r="K12" s="18" t="str">
        <f>IF(I12&lt;&gt;"",VLOOKUP(I12,'Team and Driver'!$H$7:$K$36,4,FALSE),"")</f>
        <v/>
      </c>
      <c r="L12" s="21" t="str">
        <f>IF(I12&lt;&gt;"",VLOOKUP(I12,'Team and Driver'!$H$7:$L$36,5,FALSE),"")</f>
        <v/>
      </c>
      <c r="M12" s="114">
        <v>9</v>
      </c>
      <c r="N12" s="89">
        <v>1</v>
      </c>
      <c r="P12" s="94" t="s">
        <v>48</v>
      </c>
      <c r="Q12" s="86" t="s">
        <v>47</v>
      </c>
      <c r="R12" s="115"/>
      <c r="S12" s="86"/>
      <c r="T12" s="86"/>
      <c r="U12" s="86"/>
    </row>
    <row r="13" spans="2:21" ht="15.95" customHeight="1" thickBot="1" x14ac:dyDescent="0.25">
      <c r="B13" s="104">
        <v>7</v>
      </c>
      <c r="C13" s="105">
        <v>41454</v>
      </c>
      <c r="D13" s="106" t="s">
        <v>74</v>
      </c>
      <c r="E13" s="107" t="s">
        <v>81</v>
      </c>
      <c r="F13" s="108" t="s">
        <v>45</v>
      </c>
      <c r="G13" s="86"/>
      <c r="H13" s="113">
        <v>8</v>
      </c>
      <c r="I13" s="25"/>
      <c r="J13" s="18" t="str">
        <f>IF(I13&lt;&gt;"",VLOOKUP(I13,'Team and Driver'!$H$7:$J$36,3,FALSE),"")</f>
        <v/>
      </c>
      <c r="K13" s="18" t="str">
        <f>IF(I13&lt;&gt;"",VLOOKUP(I13,'Team and Driver'!$H$7:$K$36,4,FALSE),"")</f>
        <v/>
      </c>
      <c r="L13" s="21" t="str">
        <f>IF(I13&lt;&gt;"",VLOOKUP(I13,'Team and Driver'!$H$7:$L$36,5,FALSE),"")</f>
        <v/>
      </c>
      <c r="M13" s="114">
        <v>8</v>
      </c>
      <c r="N13" s="89">
        <v>1</v>
      </c>
      <c r="P13" s="94" t="s">
        <v>56</v>
      </c>
      <c r="Q13" s="86" t="s">
        <v>47</v>
      </c>
      <c r="R13" s="116"/>
      <c r="S13" s="86"/>
      <c r="T13" s="86"/>
      <c r="U13" s="86"/>
    </row>
    <row r="14" spans="2:21" ht="15.95" customHeight="1" thickBot="1" x14ac:dyDescent="0.25">
      <c r="B14" s="109">
        <v>8</v>
      </c>
      <c r="C14" s="110">
        <v>41469</v>
      </c>
      <c r="D14" s="111" t="s">
        <v>20</v>
      </c>
      <c r="E14" s="112" t="s">
        <v>83</v>
      </c>
      <c r="F14" s="108" t="s">
        <v>45</v>
      </c>
      <c r="G14" s="86"/>
      <c r="H14" s="113">
        <v>9</v>
      </c>
      <c r="I14" s="25"/>
      <c r="J14" s="18" t="str">
        <f>IF(I14&lt;&gt;"",VLOOKUP(I14,'Team and Driver'!$H$7:$J$36,3,FALSE),"")</f>
        <v/>
      </c>
      <c r="K14" s="18" t="str">
        <f>IF(I14&lt;&gt;"",VLOOKUP(I14,'Team and Driver'!$H$7:$K$36,4,FALSE),"")</f>
        <v/>
      </c>
      <c r="L14" s="21" t="str">
        <f>IF(I14&lt;&gt;"",VLOOKUP(I14,'Team and Driver'!$H$7:$L$36,5,FALSE),"")</f>
        <v/>
      </c>
      <c r="M14" s="114">
        <v>7</v>
      </c>
      <c r="N14" s="89">
        <v>1</v>
      </c>
      <c r="P14" s="94" t="s">
        <v>46</v>
      </c>
      <c r="Q14" s="86" t="s">
        <v>47</v>
      </c>
      <c r="R14" s="119"/>
      <c r="S14" s="86"/>
      <c r="T14" s="120"/>
      <c r="U14" s="120"/>
    </row>
    <row r="15" spans="2:21" ht="15.95" customHeight="1" thickBot="1" x14ac:dyDescent="0.25">
      <c r="B15" s="104">
        <v>9</v>
      </c>
      <c r="C15" s="105">
        <v>41476</v>
      </c>
      <c r="D15" s="106" t="s">
        <v>75</v>
      </c>
      <c r="E15" s="107" t="s">
        <v>84</v>
      </c>
      <c r="F15" s="108" t="s">
        <v>45</v>
      </c>
      <c r="G15" s="86"/>
      <c r="H15" s="113">
        <v>10</v>
      </c>
      <c r="I15" s="25"/>
      <c r="J15" s="18" t="str">
        <f>IF(I15&lt;&gt;"",VLOOKUP(I15,'Team and Driver'!$H$7:$J$36,3,FALSE),"")</f>
        <v/>
      </c>
      <c r="K15" s="18" t="str">
        <f>IF(I15&lt;&gt;"",VLOOKUP(I15,'Team and Driver'!$H$7:$K$36,4,FALSE),"")</f>
        <v/>
      </c>
      <c r="L15" s="21" t="str">
        <f>IF(I15&lt;&gt;"",VLOOKUP(I15,'Team and Driver'!$H$7:$L$36,5,FALSE),"")</f>
        <v/>
      </c>
      <c r="M15" s="114">
        <v>6</v>
      </c>
      <c r="N15" s="89">
        <v>1</v>
      </c>
      <c r="P15" s="94" t="s">
        <v>52</v>
      </c>
      <c r="Q15" s="86" t="s">
        <v>47</v>
      </c>
      <c r="R15" s="116"/>
      <c r="S15" s="86"/>
      <c r="T15" s="86"/>
      <c r="U15" s="86"/>
    </row>
    <row r="16" spans="2:21" ht="15.95" customHeight="1" thickBot="1" x14ac:dyDescent="0.25">
      <c r="B16" s="109">
        <v>10</v>
      </c>
      <c r="C16" s="110">
        <v>41504</v>
      </c>
      <c r="D16" s="111" t="s">
        <v>75</v>
      </c>
      <c r="E16" s="112" t="s">
        <v>86</v>
      </c>
      <c r="F16" s="108" t="s">
        <v>45</v>
      </c>
      <c r="G16" s="86"/>
      <c r="H16" s="113">
        <v>11</v>
      </c>
      <c r="I16" s="25"/>
      <c r="J16" s="18" t="str">
        <f>IF(I16&lt;&gt;"",VLOOKUP(I16,'Team and Driver'!$H$7:$J$36,3,FALSE),"")</f>
        <v/>
      </c>
      <c r="K16" s="18" t="str">
        <f>IF(I16&lt;&gt;"",VLOOKUP(I16,'Team and Driver'!$H$7:$K$36,4,FALSE),"")</f>
        <v/>
      </c>
      <c r="L16" s="21" t="str">
        <f>IF(I16&lt;&gt;"",VLOOKUP(I16,'Team and Driver'!$H$7:$L$36,5,FALSE),"")</f>
        <v/>
      </c>
      <c r="M16" s="131">
        <v>5</v>
      </c>
      <c r="P16" s="94" t="s">
        <v>53</v>
      </c>
      <c r="Q16" s="86" t="s">
        <v>47</v>
      </c>
      <c r="R16" s="116"/>
      <c r="S16" s="86"/>
      <c r="T16" s="86"/>
      <c r="U16" s="86"/>
    </row>
    <row r="17" spans="2:21" s="118" customFormat="1" ht="15.95" customHeight="1" thickBot="1" x14ac:dyDescent="0.25">
      <c r="B17" s="104">
        <v>11</v>
      </c>
      <c r="C17" s="105">
        <v>41511</v>
      </c>
      <c r="D17" s="106" t="s">
        <v>76</v>
      </c>
      <c r="E17" s="107" t="s">
        <v>148</v>
      </c>
      <c r="F17" s="108" t="s">
        <v>45</v>
      </c>
      <c r="G17" s="86"/>
      <c r="H17" s="113">
        <v>12</v>
      </c>
      <c r="I17" s="25"/>
      <c r="J17" s="18" t="str">
        <f>IF(I17&lt;&gt;"",VLOOKUP(I17,'Team and Driver'!$H$7:$J$36,3,FALSE),"")</f>
        <v/>
      </c>
      <c r="K17" s="18" t="str">
        <f>IF(I17&lt;&gt;"",VLOOKUP(I17,'Team and Driver'!$H$7:$K$36,4,FALSE),"")</f>
        <v/>
      </c>
      <c r="L17" s="21" t="str">
        <f>IF(I17&lt;&gt;"",VLOOKUP(I17,'Team and Driver'!$H$7:$L$36,5,FALSE),"")</f>
        <v/>
      </c>
      <c r="M17" s="130">
        <v>4</v>
      </c>
      <c r="P17" s="94" t="s">
        <v>49</v>
      </c>
      <c r="Q17" s="86" t="s">
        <v>47</v>
      </c>
      <c r="R17" s="115"/>
      <c r="S17" s="86"/>
      <c r="T17" s="86"/>
      <c r="U17" s="86"/>
    </row>
    <row r="18" spans="2:21" ht="15.95" customHeight="1" thickBot="1" x14ac:dyDescent="0.25">
      <c r="B18" s="109">
        <v>12</v>
      </c>
      <c r="C18" s="110">
        <v>41518</v>
      </c>
      <c r="D18" s="111" t="s">
        <v>128</v>
      </c>
      <c r="E18" s="112" t="s">
        <v>19</v>
      </c>
      <c r="F18" s="108" t="s">
        <v>45</v>
      </c>
      <c r="G18" s="86"/>
      <c r="H18" s="113">
        <v>13</v>
      </c>
      <c r="I18" s="25"/>
      <c r="J18" s="18" t="str">
        <f>IF(I18&lt;&gt;"",VLOOKUP(I18,'Team and Driver'!$H$7:$J$36,3,FALSE),"")</f>
        <v/>
      </c>
      <c r="K18" s="18" t="str">
        <f>IF(I18&lt;&gt;"",VLOOKUP(I18,'Team and Driver'!$H$7:$K$36,4,FALSE),"")</f>
        <v/>
      </c>
      <c r="L18" s="21" t="str">
        <f>IF(I18&lt;&gt;"",VLOOKUP(I18,'Team and Driver'!$H$7:$L$36,5,FALSE),"")</f>
        <v/>
      </c>
      <c r="M18" s="131">
        <v>3</v>
      </c>
      <c r="N18" s="87"/>
      <c r="P18" s="94" t="s">
        <v>50</v>
      </c>
      <c r="Q18" s="86" t="s">
        <v>47</v>
      </c>
      <c r="R18" s="115"/>
      <c r="S18" s="86"/>
      <c r="T18" s="86"/>
      <c r="U18" s="86"/>
    </row>
    <row r="19" spans="2:21" ht="15.95" customHeight="1" thickBot="1" x14ac:dyDescent="0.25">
      <c r="B19" s="104">
        <v>13</v>
      </c>
      <c r="C19" s="105">
        <v>41532</v>
      </c>
      <c r="D19" s="106" t="s">
        <v>77</v>
      </c>
      <c r="E19" s="107" t="s">
        <v>87</v>
      </c>
      <c r="F19" s="108" t="s">
        <v>45</v>
      </c>
      <c r="G19" s="86"/>
      <c r="H19" s="113">
        <v>14</v>
      </c>
      <c r="I19" s="25"/>
      <c r="J19" s="18" t="str">
        <f>IF(I19&lt;&gt;"",VLOOKUP(I19,'Team and Driver'!$H$7:$J$36,3,FALSE),"")</f>
        <v/>
      </c>
      <c r="K19" s="18" t="str">
        <f>IF(I19&lt;&gt;"",VLOOKUP(I19,'Team and Driver'!$H$7:$K$36,4,FALSE),"")</f>
        <v/>
      </c>
      <c r="L19" s="21" t="str">
        <f>IF(I19&lt;&gt;"",VLOOKUP(I19,'Team and Driver'!$H$7:$L$36,5,FALSE),"")</f>
        <v/>
      </c>
      <c r="M19" s="131">
        <v>2</v>
      </c>
      <c r="N19" s="87"/>
      <c r="P19" s="94" t="s">
        <v>55</v>
      </c>
      <c r="Q19" s="86" t="s">
        <v>47</v>
      </c>
      <c r="R19" s="116"/>
      <c r="S19" s="86"/>
      <c r="T19" s="86"/>
      <c r="U19" s="86"/>
    </row>
    <row r="20" spans="2:21" ht="15.95" customHeight="1" thickBot="1" x14ac:dyDescent="0.25">
      <c r="B20" s="109">
        <v>14</v>
      </c>
      <c r="C20" s="110">
        <v>41546</v>
      </c>
      <c r="D20" s="111" t="s">
        <v>18</v>
      </c>
      <c r="E20" s="112" t="s">
        <v>118</v>
      </c>
      <c r="F20" s="108" t="s">
        <v>45</v>
      </c>
      <c r="G20" s="86"/>
      <c r="H20" s="113">
        <v>15</v>
      </c>
      <c r="I20" s="25"/>
      <c r="J20" s="18" t="str">
        <f>IF(I20&lt;&gt;"",VLOOKUP(I20,'Team and Driver'!$H$7:$J$36,3,FALSE),"")</f>
        <v/>
      </c>
      <c r="K20" s="18" t="str">
        <f>IF(I20&lt;&gt;"",VLOOKUP(I20,'Team and Driver'!$H$7:$K$36,4,FALSE),"")</f>
        <v/>
      </c>
      <c r="L20" s="21" t="str">
        <f>IF(I20&lt;&gt;"",VLOOKUP(I20,'Team and Driver'!$H$7:$L$36,5,FALSE),"")</f>
        <v/>
      </c>
      <c r="M20" s="130">
        <v>1</v>
      </c>
      <c r="N20" s="87"/>
      <c r="P20" s="94" t="s">
        <v>54</v>
      </c>
      <c r="Q20" s="86" t="s">
        <v>47</v>
      </c>
      <c r="R20" s="116"/>
      <c r="S20" s="86"/>
      <c r="T20" s="86"/>
      <c r="U20" s="86"/>
    </row>
    <row r="21" spans="2:21" ht="15.95" customHeight="1" x14ac:dyDescent="0.2">
      <c r="B21" s="104">
        <v>15</v>
      </c>
      <c r="C21" s="105">
        <v>41560</v>
      </c>
      <c r="D21" s="106" t="s">
        <v>16</v>
      </c>
      <c r="E21" s="107" t="s">
        <v>17</v>
      </c>
      <c r="F21" s="108" t="s">
        <v>45</v>
      </c>
      <c r="G21" s="86"/>
      <c r="N21" s="87"/>
      <c r="P21" s="94" t="s">
        <v>51</v>
      </c>
      <c r="Q21" s="86" t="s">
        <v>47</v>
      </c>
      <c r="R21" s="115"/>
      <c r="S21" s="86"/>
      <c r="T21" s="86"/>
      <c r="U21" s="86"/>
    </row>
    <row r="22" spans="2:21" ht="15.95" customHeight="1" x14ac:dyDescent="0.2">
      <c r="B22" s="109">
        <v>16</v>
      </c>
      <c r="C22" s="110">
        <v>41567</v>
      </c>
      <c r="D22" s="111" t="s">
        <v>32</v>
      </c>
      <c r="E22" s="112" t="s">
        <v>89</v>
      </c>
      <c r="F22" s="108" t="s">
        <v>45</v>
      </c>
      <c r="G22" s="86"/>
      <c r="H22" s="117" t="s">
        <v>57</v>
      </c>
      <c r="I22" s="117"/>
      <c r="J22" s="20"/>
      <c r="K22" s="20"/>
      <c r="L22" s="20"/>
      <c r="M22" s="117"/>
      <c r="N22" s="87"/>
      <c r="P22" s="90" t="s">
        <v>70</v>
      </c>
      <c r="Q22" s="87" t="s">
        <v>47</v>
      </c>
      <c r="R22" s="87" t="s">
        <v>173</v>
      </c>
    </row>
    <row r="23" spans="2:21" ht="15.95" customHeight="1" thickBot="1" x14ac:dyDescent="0.25">
      <c r="B23" s="104">
        <v>17</v>
      </c>
      <c r="C23" s="105">
        <v>41574</v>
      </c>
      <c r="D23" s="106" t="s">
        <v>23</v>
      </c>
      <c r="E23" s="107" t="s">
        <v>88</v>
      </c>
      <c r="F23" s="108" t="s">
        <v>45</v>
      </c>
      <c r="G23" s="86"/>
      <c r="H23" s="121"/>
      <c r="I23" s="26"/>
      <c r="J23" s="22" t="str">
        <f>IF(I23&lt;&gt;"",VLOOKUP(I23,'Team and Driver'!$H$7:$J$36,3,FALSE),"")</f>
        <v/>
      </c>
      <c r="K23" s="22" t="str">
        <f>IF(I23&lt;&gt;"",VLOOKUP(I23,'Team and Driver'!$H$7:$K$36,4,FALSE),"")</f>
        <v/>
      </c>
      <c r="L23" s="21" t="str">
        <f>IF(I23&lt;&gt;"",VLOOKUP(I23,'Team and Driver'!$H$7:$L$36,5,FALSE),"")</f>
        <v/>
      </c>
      <c r="M23" s="122"/>
      <c r="N23" s="87"/>
      <c r="R23" s="87" t="s">
        <v>172</v>
      </c>
    </row>
    <row r="24" spans="2:21" ht="15.95" customHeight="1" x14ac:dyDescent="0.2">
      <c r="B24" s="109">
        <v>18</v>
      </c>
      <c r="C24" s="110">
        <v>41588</v>
      </c>
      <c r="D24" s="111" t="s">
        <v>18</v>
      </c>
      <c r="E24" s="112" t="s">
        <v>21</v>
      </c>
      <c r="F24" s="108" t="s">
        <v>45</v>
      </c>
      <c r="G24" s="86"/>
      <c r="N24" s="87"/>
      <c r="R24" s="87" t="s">
        <v>71</v>
      </c>
    </row>
    <row r="25" spans="2:21" ht="15.95" customHeight="1" x14ac:dyDescent="0.2">
      <c r="B25" s="136" t="s">
        <v>183</v>
      </c>
      <c r="C25" s="135"/>
      <c r="D25" s="136"/>
      <c r="E25" s="133"/>
      <c r="F25" s="137"/>
      <c r="G25" s="137"/>
      <c r="H25" s="132"/>
      <c r="I25" s="133"/>
      <c r="J25" s="133"/>
      <c r="K25" s="133"/>
      <c r="L25" s="133"/>
      <c r="M25" s="134"/>
      <c r="N25" s="87"/>
      <c r="O25" s="114"/>
      <c r="P25" s="172" t="s">
        <v>67</v>
      </c>
      <c r="Q25" s="172"/>
      <c r="R25" s="172"/>
      <c r="S25" s="172"/>
      <c r="T25" s="172"/>
      <c r="U25" s="172"/>
    </row>
    <row r="26" spans="2:21" ht="7.5" customHeight="1" x14ac:dyDescent="0.2">
      <c r="F26" s="86"/>
      <c r="G26" s="86"/>
      <c r="N26" s="87"/>
    </row>
  </sheetData>
  <mergeCells count="6">
    <mergeCell ref="B2:E2"/>
    <mergeCell ref="B3:D3"/>
    <mergeCell ref="B4:D4"/>
    <mergeCell ref="P25:U25"/>
    <mergeCell ref="I2:L3"/>
    <mergeCell ref="P2:U2"/>
  </mergeCells>
  <conditionalFormatting sqref="H6:H20 M7:M15 J7:K15 J6:M6">
    <cfRule type="expression" dxfId="8" priority="10" stopIfTrue="1">
      <formula>$I6&lt;&gt;""</formula>
    </cfRule>
  </conditionalFormatting>
  <conditionalFormatting sqref="F7:F24">
    <cfRule type="expression" dxfId="7" priority="9">
      <formula>$B7=$H$3</formula>
    </cfRule>
  </conditionalFormatting>
  <conditionalFormatting sqref="J23:K23">
    <cfRule type="expression" dxfId="6" priority="8" stopIfTrue="1">
      <formula>$I23&lt;&gt;""</formula>
    </cfRule>
  </conditionalFormatting>
  <conditionalFormatting sqref="J16:K20">
    <cfRule type="expression" dxfId="5" priority="6" stopIfTrue="1">
      <formula>$I16&lt;&gt;""</formula>
    </cfRule>
  </conditionalFormatting>
  <conditionalFormatting sqref="L7:L20">
    <cfRule type="expression" dxfId="4" priority="5" stopIfTrue="1">
      <formula>$I7&lt;&gt;""</formula>
    </cfRule>
  </conditionalFormatting>
  <conditionalFormatting sqref="L23">
    <cfRule type="expression" dxfId="3" priority="4" stopIfTrue="1">
      <formula>$I23&lt;&gt;""</formula>
    </cfRule>
  </conditionalFormatting>
  <conditionalFormatting sqref="B7:E24">
    <cfRule type="expression" dxfId="2" priority="3">
      <formula>$B7=$H$3</formula>
    </cfRule>
  </conditionalFormatting>
  <conditionalFormatting sqref="I23 I6:I15">
    <cfRule type="expression" dxfId="1" priority="2" stopIfTrue="1">
      <formula>$I6&lt;&gt;""</formula>
    </cfRule>
  </conditionalFormatting>
  <conditionalFormatting sqref="I16:I20">
    <cfRule type="expression" dxfId="0" priority="1" stopIfTrue="1">
      <formula>$I16&lt;&gt;""</formula>
    </cfRule>
  </conditionalFormatting>
  <dataValidations count="16">
    <dataValidation type="list" allowBlank="1" showInputMessage="1" showErrorMessage="1" promptTitle="Ninth Place" prompt="Select the rider_x000a_" sqref="I14">
      <formula1>Driver</formula1>
    </dataValidation>
    <dataValidation type="list" allowBlank="1" showInputMessage="1" showErrorMessage="1" promptTitle="Tenth Place" prompt="Select the rider_x000a_" sqref="I15">
      <formula1>Driver</formula1>
    </dataValidation>
    <dataValidation type="list" allowBlank="1" showInputMessage="1" showErrorMessage="1" promptTitle="Champion" prompt="Select the rider_x000a_" sqref="I6">
      <formula1>Driver</formula1>
    </dataValidation>
    <dataValidation type="list" allowBlank="1" showInputMessage="1" showErrorMessage="1" promptTitle="Runner Up" prompt="Select the rider_x000a_" sqref="I7">
      <formula1>Driver</formula1>
    </dataValidation>
    <dataValidation type="list" allowBlank="1" showInputMessage="1" showErrorMessage="1" promptTitle="Third Place" prompt="Select the rider_x000a_" sqref="I8">
      <formula1>Driver</formula1>
    </dataValidation>
    <dataValidation type="list" allowBlank="1" showInputMessage="1" showErrorMessage="1" promptTitle="Fourth Place" prompt="Select the rider_x000a_" sqref="I9">
      <formula1>Driver</formula1>
    </dataValidation>
    <dataValidation type="list" allowBlank="1" showInputMessage="1" showErrorMessage="1" promptTitle="Fifth Place" prompt="Select the rider_x000a_" sqref="I10">
      <formula1>Driver</formula1>
    </dataValidation>
    <dataValidation type="list" allowBlank="1" showInputMessage="1" showErrorMessage="1" promptTitle="Sixth Place" prompt="Select the rider_x000a_" sqref="I11">
      <formula1>Driver</formula1>
    </dataValidation>
    <dataValidation type="list" allowBlank="1" showInputMessage="1" showErrorMessage="1" promptTitle="Seventh Place" prompt="Select the rider_x000a_" sqref="I12">
      <formula1>Driver</formula1>
    </dataValidation>
    <dataValidation type="list" allowBlank="1" showInputMessage="1" showErrorMessage="1" promptTitle="Eight Place" prompt="Select the rider_x000a_" sqref="I13">
      <formula1>Driver</formula1>
    </dataValidation>
    <dataValidation type="list" allowBlank="1" showInputMessage="1" showErrorMessage="1" promptTitle="Pole Position Rider" prompt="Select the rider_x000a_" sqref="I23">
      <formula1>Driver</formula1>
    </dataValidation>
    <dataValidation type="list" allowBlank="1" showInputMessage="1" showErrorMessage="1" promptTitle="Eleventh Place" prompt="Select the rider_x000a_" sqref="I16">
      <formula1>Driver</formula1>
    </dataValidation>
    <dataValidation type="list" allowBlank="1" showInputMessage="1" showErrorMessage="1" promptTitle="Twelveth Place" prompt="Select the rider_x000a_" sqref="I17">
      <formula1>Driver</formula1>
    </dataValidation>
    <dataValidation type="list" allowBlank="1" showInputMessage="1" showErrorMessage="1" promptTitle="Thirteenth Place" prompt="Select the rider_x000a_" sqref="I18">
      <formula1>Driver</formula1>
    </dataValidation>
    <dataValidation type="list" allowBlank="1" showInputMessage="1" showErrorMessage="1" promptTitle="Forteenth Place" prompt="Select the rider_x000a_" sqref="I19">
      <formula1>Driver</formula1>
    </dataValidation>
    <dataValidation type="list" allowBlank="1" showInputMessage="1" showErrorMessage="1" promptTitle="Fifteenth Place" prompt="Select the rider_x000a_" sqref="I20">
      <formula1>Driver</formula1>
    </dataValidation>
  </dataValidations>
  <hyperlinks>
    <hyperlink ref="E3" r:id="rId1"/>
    <hyperlink ref="E4" location="'Team and Driver'!A1" display="Team Setup"/>
    <hyperlink ref="B2:E2" location="Dashboard!A1" display="Dashboard"/>
    <hyperlink ref="B3:D3" location="'Drivers Standing'!A1" display="Driver's Championship"/>
    <hyperlink ref="B4:D4" location="'Team Standing'!A1" display="Team's Championship"/>
    <hyperlink ref="P25:U25" r:id="rId2" display="Visit exceltemplate.net for more templates and updates"/>
    <hyperlink ref="D8" location="'Race Result (2)'!H2:L3" display="Malaysia"/>
    <hyperlink ref="D9" location="'Race Result (3)'!H2:L3" display="China"/>
    <hyperlink ref="D10" location="'Race Result (4)'!H2:L3" display="Turkey"/>
    <hyperlink ref="D11" location="'Race Result (5)'!H2:L3" display="Spain"/>
    <hyperlink ref="D12" location="'Race Result (6)'!H2:L3" display="Monaco"/>
    <hyperlink ref="D13" location="'Race Result (7)'!H2:L3" display="Canada"/>
    <hyperlink ref="D15" location="'Race Result (9)'!H2:L3" display="Great-Britain"/>
    <hyperlink ref="D16" location="'Race Result (10)'!H2:L3" display="Germany"/>
    <hyperlink ref="D17" location="'Race Result (11)'!H2:L3" display="Hungary"/>
    <hyperlink ref="D18" location="'Race Result (12)'!H2:L3" display="Belgium"/>
    <hyperlink ref="D19" location="'Race Result (13)'!H2:L3" display="Italy"/>
    <hyperlink ref="D20" location="'Race Result (14)'!H2:L3" display="Singapore"/>
    <hyperlink ref="D21" location="'Race Result (15)'!H2:L3" display="Japan"/>
    <hyperlink ref="D22" location="'Race Result (16)'!H2:L3" display="South Korea"/>
    <hyperlink ref="D23" location="'Race Result (17)'!H2:L3" display="India"/>
    <hyperlink ref="D24" location="'Race Result (18)'!H2:L3" display="UAE"/>
    <hyperlink ref="D14" location="'Race Result (8)'!H2:L3" display="Spain"/>
    <hyperlink ref="D7" location="'Race Result'!A1" display="Australia"/>
  </hyperlinks>
  <printOptions horizontalCentered="1"/>
  <pageMargins left="0.38" right="0.36" top="0.83" bottom="0.97" header="0.37" footer="0.57999999999999996"/>
  <pageSetup paperSize="9" scale="73" orientation="landscape" horizontalDpi="300" verticalDpi="300" r:id="rId3"/>
  <headerFooter alignWithMargins="0">
    <oddHeader>&amp;C&amp;"Arial,Bold"&amp;12RACE BY RACE POSITION</oddHeader>
    <oddFooter>Page &amp;P of &amp;N</oddFooter>
  </headerFooter>
  <drawing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B1:BJ37"/>
  <sheetViews>
    <sheetView showGridLines="0" zoomScale="95" workbookViewId="0">
      <selection activeCell="B4" sqref="B4:D4"/>
    </sheetView>
  </sheetViews>
  <sheetFormatPr defaultRowHeight="12.75" x14ac:dyDescent="0.2"/>
  <cols>
    <col min="1" max="1" width="1.5703125" style="8" customWidth="1"/>
    <col min="2" max="2" width="3.5703125" style="15" customWidth="1"/>
    <col min="3" max="3" width="9.7109375" style="9" customWidth="1"/>
    <col min="4" max="4" width="15.42578125" style="14" customWidth="1"/>
    <col min="5" max="5" width="17.7109375" style="10" customWidth="1"/>
    <col min="6" max="6" width="2.7109375" style="19" customWidth="1"/>
    <col min="7" max="7" width="5.42578125" style="27" customWidth="1"/>
    <col min="8" max="8" width="4" style="64" hidden="1" customWidth="1"/>
    <col min="9" max="9" width="3.28515625" style="7" customWidth="1"/>
    <col min="10" max="10" width="4" style="27" customWidth="1"/>
    <col min="11" max="11" width="2.140625" style="7" customWidth="1"/>
    <col min="12" max="12" width="18.5703125" style="29" bestFit="1" customWidth="1"/>
    <col min="13" max="13" width="26.28515625" style="27" customWidth="1"/>
    <col min="14" max="14" width="5.42578125" style="27" bestFit="1" customWidth="1"/>
    <col min="15" max="15" width="4.5703125" style="29" bestFit="1" customWidth="1"/>
    <col min="16" max="32" width="3.7109375" style="29" customWidth="1"/>
    <col min="33" max="33" width="4" style="29" customWidth="1"/>
    <col min="34" max="34" width="2.28515625" customWidth="1"/>
    <col min="63" max="16384" width="9.140625" style="8"/>
  </cols>
  <sheetData>
    <row r="1" spans="2:62" ht="10.5" customHeight="1" x14ac:dyDescent="0.2">
      <c r="E1" s="11"/>
      <c r="H1" s="51">
        <f>SUM(O8:O37)+75</f>
        <v>75</v>
      </c>
    </row>
    <row r="2" spans="2:62" s="6" customFormat="1" ht="20.100000000000001" customHeight="1" x14ac:dyDescent="0.2">
      <c r="B2" s="160" t="s">
        <v>43</v>
      </c>
      <c r="C2" s="160"/>
      <c r="D2" s="160"/>
      <c r="E2" s="160"/>
      <c r="F2" s="53"/>
      <c r="G2" s="168" t="s">
        <v>187</v>
      </c>
      <c r="H2" s="168"/>
      <c r="I2" s="168"/>
      <c r="J2" s="168"/>
      <c r="K2" s="168"/>
      <c r="L2" s="168"/>
      <c r="M2" s="168"/>
      <c r="N2" s="168"/>
      <c r="O2" s="168"/>
      <c r="P2" s="168"/>
      <c r="Q2" s="168"/>
      <c r="R2" s="168"/>
      <c r="S2" s="168"/>
      <c r="T2" s="168"/>
      <c r="U2" s="168"/>
      <c r="V2" s="168"/>
      <c r="W2" s="168"/>
      <c r="X2" s="168"/>
      <c r="Y2" s="168"/>
      <c r="Z2" s="168"/>
      <c r="AA2" s="168"/>
      <c r="AB2" s="168"/>
      <c r="AC2" s="168"/>
      <c r="AD2" s="168"/>
      <c r="AE2" s="168"/>
      <c r="AF2" s="168"/>
      <c r="AG2" s="168"/>
    </row>
    <row r="3" spans="2:62" s="6" customFormat="1" ht="20.100000000000001" customHeight="1" x14ac:dyDescent="0.2">
      <c r="B3" s="150" t="s">
        <v>186</v>
      </c>
      <c r="C3" s="150"/>
      <c r="D3" s="150"/>
      <c r="E3" s="143" t="s">
        <v>63</v>
      </c>
      <c r="F3" s="53"/>
      <c r="G3" s="168"/>
      <c r="H3" s="168"/>
      <c r="I3" s="168"/>
      <c r="J3" s="168"/>
      <c r="K3" s="168"/>
      <c r="L3" s="168"/>
      <c r="M3" s="168"/>
      <c r="N3" s="168"/>
      <c r="O3" s="168"/>
      <c r="P3" s="168"/>
      <c r="Q3" s="168"/>
      <c r="R3" s="168"/>
      <c r="S3" s="168"/>
      <c r="T3" s="168"/>
      <c r="U3" s="168"/>
      <c r="V3" s="168"/>
      <c r="W3" s="168"/>
      <c r="X3" s="168"/>
      <c r="Y3" s="168"/>
      <c r="Z3" s="168"/>
      <c r="AA3" s="168"/>
      <c r="AB3" s="168"/>
      <c r="AC3" s="168"/>
      <c r="AD3" s="168"/>
      <c r="AE3" s="168"/>
      <c r="AF3" s="168"/>
      <c r="AG3" s="168"/>
    </row>
    <row r="4" spans="2:62" ht="20.100000000000001" customHeight="1" x14ac:dyDescent="0.2">
      <c r="B4" s="160" t="s">
        <v>66</v>
      </c>
      <c r="C4" s="160"/>
      <c r="D4" s="160"/>
      <c r="E4" s="143" t="s">
        <v>64</v>
      </c>
      <c r="F4" s="53"/>
      <c r="G4" s="168"/>
      <c r="H4" s="168"/>
      <c r="I4" s="168"/>
      <c r="J4" s="168"/>
      <c r="K4" s="168"/>
      <c r="L4" s="168"/>
      <c r="M4" s="168"/>
      <c r="N4" s="168"/>
      <c r="O4" s="168"/>
      <c r="P4" s="168"/>
      <c r="Q4" s="168"/>
      <c r="R4" s="168"/>
      <c r="S4" s="168"/>
      <c r="T4" s="168"/>
      <c r="U4" s="168"/>
      <c r="V4" s="168"/>
      <c r="W4" s="168"/>
      <c r="X4" s="168"/>
      <c r="Y4" s="168"/>
      <c r="Z4" s="168"/>
      <c r="AA4" s="168"/>
      <c r="AB4" s="168"/>
      <c r="AC4" s="168"/>
      <c r="AD4" s="168"/>
      <c r="AE4" s="168"/>
      <c r="AF4" s="168"/>
      <c r="AG4" s="16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</row>
    <row r="5" spans="2:62" ht="15.95" customHeight="1" x14ac:dyDescent="0.2">
      <c r="U5" s="138" t="s">
        <v>69</v>
      </c>
      <c r="V5" s="138"/>
      <c r="W5" s="138"/>
      <c r="X5" s="138"/>
      <c r="Y5" s="138"/>
      <c r="Z5" s="138"/>
      <c r="AA5" s="138"/>
      <c r="AB5" s="138"/>
      <c r="AC5" s="138"/>
      <c r="AD5" s="138"/>
      <c r="AE5" s="138"/>
      <c r="AF5" s="138"/>
      <c r="AG5" s="124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  <c r="BJ5" s="8"/>
    </row>
    <row r="6" spans="2:62" ht="15.95" customHeight="1" x14ac:dyDescent="0.2">
      <c r="B6" s="98" t="s">
        <v>28</v>
      </c>
      <c r="C6" s="99" t="s">
        <v>33</v>
      </c>
      <c r="D6" s="100" t="s">
        <v>14</v>
      </c>
      <c r="E6" s="101" t="s">
        <v>15</v>
      </c>
      <c r="G6" s="165" t="s">
        <v>0</v>
      </c>
      <c r="H6" s="165"/>
      <c r="I6" s="165"/>
      <c r="J6" s="165"/>
      <c r="K6" s="169" t="s">
        <v>188</v>
      </c>
      <c r="L6" s="169"/>
      <c r="M6" s="165" t="s">
        <v>2</v>
      </c>
      <c r="N6" s="165" t="s">
        <v>3</v>
      </c>
      <c r="O6" s="165" t="s">
        <v>29</v>
      </c>
      <c r="P6" s="165" t="s">
        <v>27</v>
      </c>
      <c r="Q6" s="165"/>
      <c r="R6" s="165"/>
      <c r="S6" s="165"/>
      <c r="T6" s="165"/>
      <c r="U6" s="165"/>
      <c r="V6" s="165"/>
      <c r="W6" s="165"/>
      <c r="X6" s="165"/>
      <c r="Y6" s="165"/>
      <c r="Z6" s="165"/>
      <c r="AA6" s="165"/>
      <c r="AB6" s="165"/>
      <c r="AC6" s="165"/>
      <c r="AD6" s="165"/>
      <c r="AE6" s="165"/>
      <c r="AF6" s="165"/>
      <c r="AG6" s="165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  <c r="BG6" s="8"/>
      <c r="BH6" s="8"/>
      <c r="BI6" s="8"/>
      <c r="BJ6" s="8"/>
    </row>
    <row r="7" spans="2:62" ht="15.95" customHeight="1" x14ac:dyDescent="0.2">
      <c r="B7" s="104">
        <v>1</v>
      </c>
      <c r="C7" s="105">
        <v>41371</v>
      </c>
      <c r="D7" s="106" t="s">
        <v>72</v>
      </c>
      <c r="E7" s="107" t="s">
        <v>78</v>
      </c>
      <c r="G7" s="165"/>
      <c r="H7" s="165"/>
      <c r="I7" s="165"/>
      <c r="J7" s="165"/>
      <c r="K7" s="169"/>
      <c r="L7" s="169"/>
      <c r="M7" s="165"/>
      <c r="N7" s="165"/>
      <c r="O7" s="165"/>
      <c r="P7" s="52">
        <v>1</v>
      </c>
      <c r="Q7" s="52">
        <v>2</v>
      </c>
      <c r="R7" s="52">
        <v>3</v>
      </c>
      <c r="S7" s="52">
        <v>4</v>
      </c>
      <c r="T7" s="52">
        <v>5</v>
      </c>
      <c r="U7" s="52">
        <v>6</v>
      </c>
      <c r="V7" s="52">
        <v>7</v>
      </c>
      <c r="W7" s="52">
        <v>8</v>
      </c>
      <c r="X7" s="52">
        <v>9</v>
      </c>
      <c r="Y7" s="52">
        <v>10</v>
      </c>
      <c r="Z7" s="52">
        <v>11</v>
      </c>
      <c r="AA7" s="52">
        <v>12</v>
      </c>
      <c r="AB7" s="52">
        <v>13</v>
      </c>
      <c r="AC7" s="52">
        <v>14</v>
      </c>
      <c r="AD7" s="52">
        <v>15</v>
      </c>
      <c r="AE7" s="52">
        <v>16</v>
      </c>
      <c r="AF7" s="52">
        <v>17</v>
      </c>
      <c r="AG7" s="52">
        <v>18</v>
      </c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8"/>
      <c r="AX7" s="8"/>
      <c r="AY7" s="8"/>
      <c r="AZ7" s="8"/>
      <c r="BA7" s="8"/>
      <c r="BB7" s="8"/>
      <c r="BC7" s="8"/>
      <c r="BD7" s="8"/>
      <c r="BE7" s="8"/>
      <c r="BF7" s="8"/>
      <c r="BG7" s="8"/>
      <c r="BH7" s="8"/>
      <c r="BI7" s="8"/>
      <c r="BJ7" s="8"/>
    </row>
    <row r="8" spans="2:62" ht="15.95" customHeight="1" x14ac:dyDescent="0.2">
      <c r="B8" s="109">
        <v>2</v>
      </c>
      <c r="C8" s="110">
        <v>41385</v>
      </c>
      <c r="D8" s="111" t="s">
        <v>75</v>
      </c>
      <c r="E8" s="112" t="s">
        <v>144</v>
      </c>
      <c r="G8" s="65">
        <f>IF('Team and Driver'!H7&lt;&gt;"",'Team and Driver'!M7,"")</f>
        <v>1</v>
      </c>
      <c r="H8" s="73">
        <f>IF(L8&lt;&gt;"",IF($H$1&lt;77,G8,VLOOKUP(L8,'Dummy Table Standings'!$B$3:$CR$32,$H$1,FALSE)),"")</f>
        <v>1</v>
      </c>
      <c r="I8" s="67" t="str">
        <f t="shared" ref="I8:I37" si="0">IF(G8&lt;H8,"p",IF(G8&gt;H8,"q",""))</f>
        <v/>
      </c>
      <c r="J8" s="65" t="str">
        <f t="shared" ref="J8:J37" si="1">IF(L8&lt;&gt;"",IF((H8-G8)&lt;&gt;0,ABS(H8-G8),""),"")</f>
        <v/>
      </c>
      <c r="K8" s="66"/>
      <c r="L8" s="68" t="str">
        <f>VLOOKUP(G8,'Dummy Table Standings'!$A$3:$B$32,2,FALSE)</f>
        <v>Hiroshi Aoyama</v>
      </c>
      <c r="M8" s="74" t="str">
        <f>VLOOKUP(G8,'Dummy Table Standings'!$A$3:$D$32,4,FALSE)</f>
        <v>Avintia Blusens</v>
      </c>
      <c r="N8" s="65">
        <f t="shared" ref="N8:N37" si="2">IF(L8&lt;&gt;"",SUM(P8:AG8),"")</f>
        <v>0</v>
      </c>
      <c r="O8" s="65">
        <f t="shared" ref="O8:O37" si="3">IF(L8&lt;&gt;"",COUNTIF(P8:AG8,25),"")</f>
        <v>0</v>
      </c>
      <c r="P8" s="65">
        <f>IF($L8&lt;&gt;"",VLOOKUP($L8,'Dummy Table Standings'!$B$3:$BE$32,P$7+36,FALSE),"")</f>
        <v>0</v>
      </c>
      <c r="Q8" s="65">
        <f>IF($L8&lt;&gt;"",VLOOKUP($L8,'Dummy Table Standings'!$B$3:$BE$32,Q$7+36,FALSE),"")</f>
        <v>0</v>
      </c>
      <c r="R8" s="65">
        <f>IF($L8&lt;&gt;"",VLOOKUP($L8,'Dummy Table Standings'!$B$3:$BE$32,R$7+36,FALSE),"")</f>
        <v>0</v>
      </c>
      <c r="S8" s="65">
        <f>IF($L8&lt;&gt;"",VLOOKUP($L8,'Dummy Table Standings'!$B$3:$BE$32,S$7+36,FALSE),"")</f>
        <v>0</v>
      </c>
      <c r="T8" s="65">
        <f>IF($L8&lt;&gt;"",VLOOKUP($L8,'Dummy Table Standings'!$B$3:$BE$32,T$7+36,FALSE),"")</f>
        <v>0</v>
      </c>
      <c r="U8" s="65">
        <f>IF($L8&lt;&gt;"",VLOOKUP($L8,'Dummy Table Standings'!$B$3:$BE$32,U$7+36,FALSE),"")</f>
        <v>0</v>
      </c>
      <c r="V8" s="65">
        <f>IF($L8&lt;&gt;"",VLOOKUP($L8,'Dummy Table Standings'!$B$3:$BE$32,V$7+36,FALSE),"")</f>
        <v>0</v>
      </c>
      <c r="W8" s="65">
        <f>IF($L8&lt;&gt;"",VLOOKUP($L8,'Dummy Table Standings'!$B$3:$BE$32,W$7+36,FALSE),"")</f>
        <v>0</v>
      </c>
      <c r="X8" s="65">
        <f>IF($L8&lt;&gt;"",VLOOKUP($L8,'Dummy Table Standings'!$B$3:$BE$32,X$7+36,FALSE),"")</f>
        <v>0</v>
      </c>
      <c r="Y8" s="65">
        <f>IF($L8&lt;&gt;"",VLOOKUP($L8,'Dummy Table Standings'!$B$3:$BE$32,Y$7+36,FALSE),"")</f>
        <v>0</v>
      </c>
      <c r="Z8" s="65">
        <f>IF($L8&lt;&gt;"",VLOOKUP($L8,'Dummy Table Standings'!$B$3:$BE$32,Z$7+36,FALSE),"")</f>
        <v>0</v>
      </c>
      <c r="AA8" s="65">
        <f>IF($L8&lt;&gt;"",VLOOKUP($L8,'Dummy Table Standings'!$B$3:$BE$32,AA$7+36,FALSE),"")</f>
        <v>0</v>
      </c>
      <c r="AB8" s="65">
        <f>IF($L8&lt;&gt;"",VLOOKUP($L8,'Dummy Table Standings'!$B$3:$BE$32,AB$7+36,FALSE),"")</f>
        <v>0</v>
      </c>
      <c r="AC8" s="65">
        <f>IF($L8&lt;&gt;"",VLOOKUP($L8,'Dummy Table Standings'!$B$3:$BE$32,AC$7+36,FALSE),"")</f>
        <v>0</v>
      </c>
      <c r="AD8" s="65">
        <f>IF($L8&lt;&gt;"",VLOOKUP($L8,'Dummy Table Standings'!$B$3:$BE$32,AD$7+36,FALSE),"")</f>
        <v>0</v>
      </c>
      <c r="AE8" s="65">
        <f>IF($L8&lt;&gt;"",VLOOKUP($L8,'Dummy Table Standings'!$B$3:$BE$32,AE$7+36,FALSE),"")</f>
        <v>0</v>
      </c>
      <c r="AF8" s="65">
        <f>IF($L8&lt;&gt;"",VLOOKUP($L8,'Dummy Table Standings'!$B$3:$BE$32,AF$7+36,FALSE),"")</f>
        <v>0</v>
      </c>
      <c r="AG8" s="65">
        <f>IF($L8&lt;&gt;"",VLOOKUP($L8,'Dummy Table Standings'!$B$3:$BE$32,AG$7+36,FALSE),"")</f>
        <v>0</v>
      </c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8"/>
      <c r="AY8" s="8"/>
      <c r="AZ8" s="8"/>
      <c r="BA8" s="8"/>
      <c r="BB8" s="8"/>
      <c r="BC8" s="8"/>
      <c r="BD8" s="8"/>
      <c r="BE8" s="8"/>
      <c r="BF8" s="8"/>
      <c r="BG8" s="8"/>
      <c r="BH8" s="8"/>
      <c r="BI8" s="8"/>
      <c r="BJ8" s="8"/>
    </row>
    <row r="9" spans="2:62" ht="15.95" customHeight="1" x14ac:dyDescent="0.2">
      <c r="B9" s="104">
        <v>3</v>
      </c>
      <c r="C9" s="105">
        <v>41399</v>
      </c>
      <c r="D9" s="106" t="s">
        <v>18</v>
      </c>
      <c r="E9" s="107" t="s">
        <v>79</v>
      </c>
      <c r="G9" s="69">
        <f>IF('Team and Driver'!H8&lt;&gt;"",'Team and Driver'!M8,"")</f>
        <v>2</v>
      </c>
      <c r="H9" s="75">
        <f>IF(L9&lt;&gt;"",IF($H$1&lt;77,G9,VLOOKUP(L9,'Dummy Table Standings'!$B$3:$CR$32,$H$1,FALSE)),"")</f>
        <v>2</v>
      </c>
      <c r="I9" s="71" t="str">
        <f t="shared" si="0"/>
        <v/>
      </c>
      <c r="J9" s="69" t="str">
        <f t="shared" si="1"/>
        <v/>
      </c>
      <c r="K9" s="70"/>
      <c r="L9" s="72" t="str">
        <f>VLOOKUP(G9,'Dummy Table Standings'!$A$3:$B$32,2,FALSE)</f>
        <v>Hector Barbera</v>
      </c>
      <c r="M9" s="76" t="str">
        <f>VLOOKUP(G9,'Dummy Table Standings'!$A$3:$D$32,4,FALSE)</f>
        <v>Avintia Blusens</v>
      </c>
      <c r="N9" s="69">
        <f t="shared" si="2"/>
        <v>0</v>
      </c>
      <c r="O9" s="69">
        <f t="shared" si="3"/>
        <v>0</v>
      </c>
      <c r="P9" s="69">
        <f>IF($L9&lt;&gt;"",VLOOKUP($L9,'Dummy Table Standings'!$B$3:$BE$32,P$7+36,FALSE),"")</f>
        <v>0</v>
      </c>
      <c r="Q9" s="69">
        <f>IF($L9&lt;&gt;"",VLOOKUP($L9,'Dummy Table Standings'!$B$3:$BE$32,Q$7+36,FALSE),"")</f>
        <v>0</v>
      </c>
      <c r="R9" s="69">
        <f>IF($L9&lt;&gt;"",VLOOKUP($L9,'Dummy Table Standings'!$B$3:$BE$32,R$7+36,FALSE),"")</f>
        <v>0</v>
      </c>
      <c r="S9" s="69">
        <f>IF($L9&lt;&gt;"",VLOOKUP($L9,'Dummy Table Standings'!$B$3:$BE$32,S$7+36,FALSE),"")</f>
        <v>0</v>
      </c>
      <c r="T9" s="69">
        <f>IF($L9&lt;&gt;"",VLOOKUP($L9,'Dummy Table Standings'!$B$3:$BE$32,T$7+36,FALSE),"")</f>
        <v>0</v>
      </c>
      <c r="U9" s="69">
        <f>IF($L9&lt;&gt;"",VLOOKUP($L9,'Dummy Table Standings'!$B$3:$BE$32,U$7+36,FALSE),"")</f>
        <v>0</v>
      </c>
      <c r="V9" s="69">
        <f>IF($L9&lt;&gt;"",VLOOKUP($L9,'Dummy Table Standings'!$B$3:$BE$32,V$7+36,FALSE),"")</f>
        <v>0</v>
      </c>
      <c r="W9" s="69">
        <f>IF($L9&lt;&gt;"",VLOOKUP($L9,'Dummy Table Standings'!$B$3:$BE$32,W$7+36,FALSE),"")</f>
        <v>0</v>
      </c>
      <c r="X9" s="69">
        <f>IF($L9&lt;&gt;"",VLOOKUP($L9,'Dummy Table Standings'!$B$3:$BE$32,X$7+36,FALSE),"")</f>
        <v>0</v>
      </c>
      <c r="Y9" s="69">
        <f>IF($L9&lt;&gt;"",VLOOKUP($L9,'Dummy Table Standings'!$B$3:$BE$32,Y$7+36,FALSE),"")</f>
        <v>0</v>
      </c>
      <c r="Z9" s="69">
        <f>IF($L9&lt;&gt;"",VLOOKUP($L9,'Dummy Table Standings'!$B$3:$BE$32,Z$7+36,FALSE),"")</f>
        <v>0</v>
      </c>
      <c r="AA9" s="69">
        <f>IF($L9&lt;&gt;"",VLOOKUP($L9,'Dummy Table Standings'!$B$3:$BE$32,AA$7+36,FALSE),"")</f>
        <v>0</v>
      </c>
      <c r="AB9" s="69">
        <f>IF($L9&lt;&gt;"",VLOOKUP($L9,'Dummy Table Standings'!$B$3:$BE$32,AB$7+36,FALSE),"")</f>
        <v>0</v>
      </c>
      <c r="AC9" s="69">
        <f>IF($L9&lt;&gt;"",VLOOKUP($L9,'Dummy Table Standings'!$B$3:$BE$32,AC$7+36,FALSE),"")</f>
        <v>0</v>
      </c>
      <c r="AD9" s="69">
        <f>IF($L9&lt;&gt;"",VLOOKUP($L9,'Dummy Table Standings'!$B$3:$BE$32,AD$7+36,FALSE),"")</f>
        <v>0</v>
      </c>
      <c r="AE9" s="69">
        <f>IF($L9&lt;&gt;"",VLOOKUP($L9,'Dummy Table Standings'!$B$3:$BE$32,AE$7+36,FALSE),"")</f>
        <v>0</v>
      </c>
      <c r="AF9" s="69">
        <f>IF($L9&lt;&gt;"",VLOOKUP($L9,'Dummy Table Standings'!$B$3:$BE$32,AF$7+36,FALSE),"")</f>
        <v>0</v>
      </c>
      <c r="AG9" s="69">
        <f>IF($L9&lt;&gt;"",VLOOKUP($L9,'Dummy Table Standings'!$B$3:$BE$32,AG$7+36,FALSE),"")</f>
        <v>0</v>
      </c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  <c r="BC9" s="8"/>
      <c r="BD9" s="8"/>
      <c r="BE9" s="8"/>
      <c r="BF9" s="8"/>
      <c r="BG9" s="8"/>
      <c r="BH9" s="8"/>
      <c r="BI9" s="8"/>
      <c r="BJ9" s="8"/>
    </row>
    <row r="10" spans="2:62" ht="15.95" customHeight="1" x14ac:dyDescent="0.2">
      <c r="B10" s="109">
        <v>4</v>
      </c>
      <c r="C10" s="110">
        <v>41413</v>
      </c>
      <c r="D10" s="111" t="s">
        <v>73</v>
      </c>
      <c r="E10" s="112" t="s">
        <v>80</v>
      </c>
      <c r="G10" s="65">
        <f>IF('Team and Driver'!H9&lt;&gt;"",'Team and Driver'!M9,"")</f>
        <v>3</v>
      </c>
      <c r="H10" s="73">
        <f>IF(L10&lt;&gt;"",IF($H$1&lt;77,G10,VLOOKUP(L10,'Dummy Table Standings'!$B$3:$CR$32,$H$1,FALSE)),"")</f>
        <v>3</v>
      </c>
      <c r="I10" s="67" t="str">
        <f t="shared" si="0"/>
        <v/>
      </c>
      <c r="J10" s="65" t="str">
        <f t="shared" si="1"/>
        <v/>
      </c>
      <c r="K10" s="66"/>
      <c r="L10" s="68" t="str">
        <f>VLOOKUP(G10,'Dummy Table Standings'!$A$3:$B$32,2,FALSE)</f>
        <v>Danilo Petrucci</v>
      </c>
      <c r="M10" s="74" t="str">
        <f>VLOOKUP(G10,'Dummy Table Standings'!$A$3:$D$32,4,FALSE)</f>
        <v>Came IodaRacing Project</v>
      </c>
      <c r="N10" s="65">
        <f t="shared" si="2"/>
        <v>0</v>
      </c>
      <c r="O10" s="65">
        <f t="shared" si="3"/>
        <v>0</v>
      </c>
      <c r="P10" s="65">
        <f>IF($L10&lt;&gt;"",VLOOKUP($L10,'Dummy Table Standings'!$B$3:$BE$32,P$7+36,FALSE),"")</f>
        <v>0</v>
      </c>
      <c r="Q10" s="65">
        <f>IF($L10&lt;&gt;"",VLOOKUP($L10,'Dummy Table Standings'!$B$3:$BE$32,Q$7+36,FALSE),"")</f>
        <v>0</v>
      </c>
      <c r="R10" s="65">
        <f>IF($L10&lt;&gt;"",VLOOKUP($L10,'Dummy Table Standings'!$B$3:$BE$32,R$7+36,FALSE),"")</f>
        <v>0</v>
      </c>
      <c r="S10" s="65">
        <f>IF($L10&lt;&gt;"",VLOOKUP($L10,'Dummy Table Standings'!$B$3:$BE$32,S$7+36,FALSE),"")</f>
        <v>0</v>
      </c>
      <c r="T10" s="65">
        <f>IF($L10&lt;&gt;"",VLOOKUP($L10,'Dummy Table Standings'!$B$3:$BE$32,T$7+36,FALSE),"")</f>
        <v>0</v>
      </c>
      <c r="U10" s="65">
        <f>IF($L10&lt;&gt;"",VLOOKUP($L10,'Dummy Table Standings'!$B$3:$BE$32,U$7+36,FALSE),"")</f>
        <v>0</v>
      </c>
      <c r="V10" s="65">
        <f>IF($L10&lt;&gt;"",VLOOKUP($L10,'Dummy Table Standings'!$B$3:$BE$32,V$7+36,FALSE),"")</f>
        <v>0</v>
      </c>
      <c r="W10" s="65">
        <f>IF($L10&lt;&gt;"",VLOOKUP($L10,'Dummy Table Standings'!$B$3:$BE$32,W$7+36,FALSE),"")</f>
        <v>0</v>
      </c>
      <c r="X10" s="65">
        <f>IF($L10&lt;&gt;"",VLOOKUP($L10,'Dummy Table Standings'!$B$3:$BE$32,X$7+36,FALSE),"")</f>
        <v>0</v>
      </c>
      <c r="Y10" s="65">
        <f>IF($L10&lt;&gt;"",VLOOKUP($L10,'Dummy Table Standings'!$B$3:$BE$32,Y$7+36,FALSE),"")</f>
        <v>0</v>
      </c>
      <c r="Z10" s="65">
        <f>IF($L10&lt;&gt;"",VLOOKUP($L10,'Dummy Table Standings'!$B$3:$BE$32,Z$7+36,FALSE),"")</f>
        <v>0</v>
      </c>
      <c r="AA10" s="65">
        <f>IF($L10&lt;&gt;"",VLOOKUP($L10,'Dummy Table Standings'!$B$3:$BE$32,AA$7+36,FALSE),"")</f>
        <v>0</v>
      </c>
      <c r="AB10" s="65">
        <f>IF($L10&lt;&gt;"",VLOOKUP($L10,'Dummy Table Standings'!$B$3:$BE$32,AB$7+36,FALSE),"")</f>
        <v>0</v>
      </c>
      <c r="AC10" s="65">
        <f>IF($L10&lt;&gt;"",VLOOKUP($L10,'Dummy Table Standings'!$B$3:$BE$32,AC$7+36,FALSE),"")</f>
        <v>0</v>
      </c>
      <c r="AD10" s="65">
        <f>IF($L10&lt;&gt;"",VLOOKUP($L10,'Dummy Table Standings'!$B$3:$BE$32,AD$7+36,FALSE),"")</f>
        <v>0</v>
      </c>
      <c r="AE10" s="65">
        <f>IF($L10&lt;&gt;"",VLOOKUP($L10,'Dummy Table Standings'!$B$3:$BE$32,AE$7+36,FALSE),"")</f>
        <v>0</v>
      </c>
      <c r="AF10" s="65">
        <f>IF($L10&lt;&gt;"",VLOOKUP($L10,'Dummy Table Standings'!$B$3:$BE$32,AF$7+36,FALSE),"")</f>
        <v>0</v>
      </c>
      <c r="AG10" s="65">
        <f>IF($L10&lt;&gt;"",VLOOKUP($L10,'Dummy Table Standings'!$B$3:$BE$32,AG$7+36,FALSE),"")</f>
        <v>0</v>
      </c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8"/>
      <c r="BC10" s="8"/>
      <c r="BD10" s="8"/>
      <c r="BE10" s="8"/>
      <c r="BF10" s="8"/>
      <c r="BG10" s="8"/>
      <c r="BH10" s="8"/>
      <c r="BI10" s="8"/>
      <c r="BJ10" s="8"/>
    </row>
    <row r="11" spans="2:62" ht="15.95" customHeight="1" x14ac:dyDescent="0.2">
      <c r="B11" s="104">
        <v>5</v>
      </c>
      <c r="C11" s="105">
        <v>41427</v>
      </c>
      <c r="D11" s="106" t="s">
        <v>22</v>
      </c>
      <c r="E11" s="107" t="s">
        <v>82</v>
      </c>
      <c r="G11" s="69">
        <f>IF('Team and Driver'!H10&lt;&gt;"",'Team and Driver'!M10,"")</f>
        <v>4</v>
      </c>
      <c r="H11" s="75">
        <f>IF(L11&lt;&gt;"",IF($H$1&lt;77,G11,VLOOKUP(L11,'Dummy Table Standings'!$B$3:$CR$32,$H$1,FALSE)),"")</f>
        <v>4</v>
      </c>
      <c r="I11" s="71" t="str">
        <f t="shared" si="0"/>
        <v/>
      </c>
      <c r="J11" s="69" t="str">
        <f t="shared" si="1"/>
        <v/>
      </c>
      <c r="K11" s="70"/>
      <c r="L11" s="72" t="str">
        <f>VLOOKUP(G11,'Dummy Table Standings'!$A$3:$B$32,2,FALSE)</f>
        <v>Lukas Pesek</v>
      </c>
      <c r="M11" s="76" t="str">
        <f>VLOOKUP(G11,'Dummy Table Standings'!$A$3:$D$32,4,FALSE)</f>
        <v>Came IodaRacing Project</v>
      </c>
      <c r="N11" s="69">
        <f t="shared" si="2"/>
        <v>0</v>
      </c>
      <c r="O11" s="69">
        <f t="shared" si="3"/>
        <v>0</v>
      </c>
      <c r="P11" s="69">
        <f>IF($L11&lt;&gt;"",VLOOKUP($L11,'Dummy Table Standings'!$B$3:$BE$32,P$7+36,FALSE),"")</f>
        <v>0</v>
      </c>
      <c r="Q11" s="69">
        <f>IF($L11&lt;&gt;"",VLOOKUP($L11,'Dummy Table Standings'!$B$3:$BE$32,Q$7+36,FALSE),"")</f>
        <v>0</v>
      </c>
      <c r="R11" s="69">
        <f>IF($L11&lt;&gt;"",VLOOKUP($L11,'Dummy Table Standings'!$B$3:$BE$32,R$7+36,FALSE),"")</f>
        <v>0</v>
      </c>
      <c r="S11" s="69">
        <f>IF($L11&lt;&gt;"",VLOOKUP($L11,'Dummy Table Standings'!$B$3:$BE$32,S$7+36,FALSE),"")</f>
        <v>0</v>
      </c>
      <c r="T11" s="69">
        <f>IF($L11&lt;&gt;"",VLOOKUP($L11,'Dummy Table Standings'!$B$3:$BE$32,T$7+36,FALSE),"")</f>
        <v>0</v>
      </c>
      <c r="U11" s="69">
        <f>IF($L11&lt;&gt;"",VLOOKUP($L11,'Dummy Table Standings'!$B$3:$BE$32,U$7+36,FALSE),"")</f>
        <v>0</v>
      </c>
      <c r="V11" s="69">
        <f>IF($L11&lt;&gt;"",VLOOKUP($L11,'Dummy Table Standings'!$B$3:$BE$32,V$7+36,FALSE),"")</f>
        <v>0</v>
      </c>
      <c r="W11" s="69">
        <f>IF($L11&lt;&gt;"",VLOOKUP($L11,'Dummy Table Standings'!$B$3:$BE$32,W$7+36,FALSE),"")</f>
        <v>0</v>
      </c>
      <c r="X11" s="69">
        <f>IF($L11&lt;&gt;"",VLOOKUP($L11,'Dummy Table Standings'!$B$3:$BE$32,X$7+36,FALSE),"")</f>
        <v>0</v>
      </c>
      <c r="Y11" s="69">
        <f>IF($L11&lt;&gt;"",VLOOKUP($L11,'Dummy Table Standings'!$B$3:$BE$32,Y$7+36,FALSE),"")</f>
        <v>0</v>
      </c>
      <c r="Z11" s="69">
        <f>IF($L11&lt;&gt;"",VLOOKUP($L11,'Dummy Table Standings'!$B$3:$BE$32,Z$7+36,FALSE),"")</f>
        <v>0</v>
      </c>
      <c r="AA11" s="69">
        <f>IF($L11&lt;&gt;"",VLOOKUP($L11,'Dummy Table Standings'!$B$3:$BE$32,AA$7+36,FALSE),"")</f>
        <v>0</v>
      </c>
      <c r="AB11" s="69">
        <f>IF($L11&lt;&gt;"",VLOOKUP($L11,'Dummy Table Standings'!$B$3:$BE$32,AB$7+36,FALSE),"")</f>
        <v>0</v>
      </c>
      <c r="AC11" s="69">
        <f>IF($L11&lt;&gt;"",VLOOKUP($L11,'Dummy Table Standings'!$B$3:$BE$32,AC$7+36,FALSE),"")</f>
        <v>0</v>
      </c>
      <c r="AD11" s="69">
        <f>IF($L11&lt;&gt;"",VLOOKUP($L11,'Dummy Table Standings'!$B$3:$BE$32,AD$7+36,FALSE),"")</f>
        <v>0</v>
      </c>
      <c r="AE11" s="69">
        <f>IF($L11&lt;&gt;"",VLOOKUP($L11,'Dummy Table Standings'!$B$3:$BE$32,AE$7+36,FALSE),"")</f>
        <v>0</v>
      </c>
      <c r="AF11" s="69">
        <f>IF($L11&lt;&gt;"",VLOOKUP($L11,'Dummy Table Standings'!$B$3:$BE$32,AF$7+36,FALSE),"")</f>
        <v>0</v>
      </c>
      <c r="AG11" s="69">
        <f>IF($L11&lt;&gt;"",VLOOKUP($L11,'Dummy Table Standings'!$B$3:$BE$32,AG$7+36,FALSE),"")</f>
        <v>0</v>
      </c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  <c r="AV11" s="8"/>
      <c r="AW11" s="8"/>
      <c r="AX11" s="8"/>
      <c r="AY11" s="8"/>
      <c r="AZ11" s="8"/>
      <c r="BA11" s="8"/>
      <c r="BB11" s="8"/>
      <c r="BC11" s="8"/>
      <c r="BD11" s="8"/>
      <c r="BE11" s="8"/>
      <c r="BF11" s="8"/>
      <c r="BG11" s="8"/>
      <c r="BH11" s="8"/>
      <c r="BI11" s="8"/>
      <c r="BJ11" s="8"/>
    </row>
    <row r="12" spans="2:62" ht="15.95" customHeight="1" x14ac:dyDescent="0.2">
      <c r="B12" s="109">
        <v>6</v>
      </c>
      <c r="C12" s="110">
        <v>41441</v>
      </c>
      <c r="D12" s="111" t="s">
        <v>18</v>
      </c>
      <c r="E12" s="112" t="s">
        <v>25</v>
      </c>
      <c r="G12" s="65">
        <f>IF('Team and Driver'!H11&lt;&gt;"",'Team and Driver'!M11,"")</f>
        <v>5</v>
      </c>
      <c r="H12" s="73">
        <f>IF(L12&lt;&gt;"",IF($H$1&lt;77,G12,VLOOKUP(L12,'Dummy Table Standings'!$B$3:$CR$32,$H$1,FALSE)),"")</f>
        <v>5</v>
      </c>
      <c r="I12" s="67" t="str">
        <f t="shared" si="0"/>
        <v/>
      </c>
      <c r="J12" s="65" t="str">
        <f t="shared" si="1"/>
        <v/>
      </c>
      <c r="K12" s="66"/>
      <c r="L12" s="68" t="str">
        <f>VLOOKUP(G12,'Dummy Table Standings'!$A$3:$B$32,2,FALSE)</f>
        <v>Karel Abraham</v>
      </c>
      <c r="M12" s="74" t="str">
        <f>VLOOKUP(G12,'Dummy Table Standings'!$A$3:$D$32,4,FALSE)</f>
        <v>Cardion AB Motoracing</v>
      </c>
      <c r="N12" s="65">
        <f t="shared" si="2"/>
        <v>0</v>
      </c>
      <c r="O12" s="65">
        <f t="shared" si="3"/>
        <v>0</v>
      </c>
      <c r="P12" s="65">
        <f>IF($L12&lt;&gt;"",VLOOKUP($L12,'Dummy Table Standings'!$B$3:$BE$32,P$7+36,FALSE),"")</f>
        <v>0</v>
      </c>
      <c r="Q12" s="65">
        <f>IF($L12&lt;&gt;"",VLOOKUP($L12,'Dummy Table Standings'!$B$3:$BE$32,Q$7+36,FALSE),"")</f>
        <v>0</v>
      </c>
      <c r="R12" s="65">
        <f>IF($L12&lt;&gt;"",VLOOKUP($L12,'Dummy Table Standings'!$B$3:$BE$32,R$7+36,FALSE),"")</f>
        <v>0</v>
      </c>
      <c r="S12" s="65">
        <f>IF($L12&lt;&gt;"",VLOOKUP($L12,'Dummy Table Standings'!$B$3:$BE$32,S$7+36,FALSE),"")</f>
        <v>0</v>
      </c>
      <c r="T12" s="65">
        <f>IF($L12&lt;&gt;"",VLOOKUP($L12,'Dummy Table Standings'!$B$3:$BE$32,T$7+36,FALSE),"")</f>
        <v>0</v>
      </c>
      <c r="U12" s="65">
        <f>IF($L12&lt;&gt;"",VLOOKUP($L12,'Dummy Table Standings'!$B$3:$BE$32,U$7+36,FALSE),"")</f>
        <v>0</v>
      </c>
      <c r="V12" s="65">
        <f>IF($L12&lt;&gt;"",VLOOKUP($L12,'Dummy Table Standings'!$B$3:$BE$32,V$7+36,FALSE),"")</f>
        <v>0</v>
      </c>
      <c r="W12" s="65">
        <f>IF($L12&lt;&gt;"",VLOOKUP($L12,'Dummy Table Standings'!$B$3:$BE$32,W$7+36,FALSE),"")</f>
        <v>0</v>
      </c>
      <c r="X12" s="65">
        <f>IF($L12&lt;&gt;"",VLOOKUP($L12,'Dummy Table Standings'!$B$3:$BE$32,X$7+36,FALSE),"")</f>
        <v>0</v>
      </c>
      <c r="Y12" s="65">
        <f>IF($L12&lt;&gt;"",VLOOKUP($L12,'Dummy Table Standings'!$B$3:$BE$32,Y$7+36,FALSE),"")</f>
        <v>0</v>
      </c>
      <c r="Z12" s="65">
        <f>IF($L12&lt;&gt;"",VLOOKUP($L12,'Dummy Table Standings'!$B$3:$BE$32,Z$7+36,FALSE),"")</f>
        <v>0</v>
      </c>
      <c r="AA12" s="65">
        <f>IF($L12&lt;&gt;"",VLOOKUP($L12,'Dummy Table Standings'!$B$3:$BE$32,AA$7+36,FALSE),"")</f>
        <v>0</v>
      </c>
      <c r="AB12" s="65">
        <f>IF($L12&lt;&gt;"",VLOOKUP($L12,'Dummy Table Standings'!$B$3:$BE$32,AB$7+36,FALSE),"")</f>
        <v>0</v>
      </c>
      <c r="AC12" s="65">
        <f>IF($L12&lt;&gt;"",VLOOKUP($L12,'Dummy Table Standings'!$B$3:$BE$32,AC$7+36,FALSE),"")</f>
        <v>0</v>
      </c>
      <c r="AD12" s="65">
        <f>IF($L12&lt;&gt;"",VLOOKUP($L12,'Dummy Table Standings'!$B$3:$BE$32,AD$7+36,FALSE),"")</f>
        <v>0</v>
      </c>
      <c r="AE12" s="65">
        <f>IF($L12&lt;&gt;"",VLOOKUP($L12,'Dummy Table Standings'!$B$3:$BE$32,AE$7+36,FALSE),"")</f>
        <v>0</v>
      </c>
      <c r="AF12" s="65">
        <f>IF($L12&lt;&gt;"",VLOOKUP($L12,'Dummy Table Standings'!$B$3:$BE$32,AF$7+36,FALSE),"")</f>
        <v>0</v>
      </c>
      <c r="AG12" s="65">
        <f>IF($L12&lt;&gt;"",VLOOKUP($L12,'Dummy Table Standings'!$B$3:$BE$32,AG$7+36,FALSE),"")</f>
        <v>0</v>
      </c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  <c r="AU12" s="8"/>
      <c r="AV12" s="8"/>
      <c r="AW12" s="8"/>
      <c r="AX12" s="8"/>
      <c r="AY12" s="8"/>
      <c r="AZ12" s="8"/>
      <c r="BA12" s="8"/>
      <c r="BB12" s="8"/>
      <c r="BC12" s="8"/>
      <c r="BD12" s="8"/>
      <c r="BE12" s="8"/>
      <c r="BF12" s="8"/>
      <c r="BG12" s="8"/>
      <c r="BH12" s="8"/>
      <c r="BI12" s="8"/>
      <c r="BJ12" s="8"/>
    </row>
    <row r="13" spans="2:62" ht="15.95" customHeight="1" x14ac:dyDescent="0.2">
      <c r="B13" s="104">
        <v>7</v>
      </c>
      <c r="C13" s="105">
        <v>41454</v>
      </c>
      <c r="D13" s="106" t="s">
        <v>74</v>
      </c>
      <c r="E13" s="107" t="s">
        <v>81</v>
      </c>
      <c r="G13" s="69">
        <f>IF('Team and Driver'!H12&lt;&gt;"",'Team and Driver'!M12,"")</f>
        <v>6</v>
      </c>
      <c r="H13" s="75">
        <f>IF(L13&lt;&gt;"",IF($H$1&lt;77,G13,VLOOKUP(L13,'Dummy Table Standings'!$B$3:$CR$32,$H$1,FALSE)),"")</f>
        <v>6</v>
      </c>
      <c r="I13" s="71" t="str">
        <f t="shared" si="0"/>
        <v/>
      </c>
      <c r="J13" s="69" t="str">
        <f t="shared" si="1"/>
        <v/>
      </c>
      <c r="K13" s="70"/>
      <c r="L13" s="72" t="str">
        <f>VLOOKUP(G13,'Dummy Table Standings'!$A$3:$B$32,2,FALSE)</f>
        <v>Andrea Dovizioso</v>
      </c>
      <c r="M13" s="76" t="str">
        <f>VLOOKUP(G13,'Dummy Table Standings'!$A$3:$D$32,4,FALSE)</f>
        <v>Ducati Team</v>
      </c>
      <c r="N13" s="69">
        <f t="shared" si="2"/>
        <v>0</v>
      </c>
      <c r="O13" s="69">
        <f t="shared" si="3"/>
        <v>0</v>
      </c>
      <c r="P13" s="69">
        <f>IF($L13&lt;&gt;"",VLOOKUP($L13,'Dummy Table Standings'!$B$3:$BE$32,P$7+36,FALSE),"")</f>
        <v>0</v>
      </c>
      <c r="Q13" s="69">
        <f>IF($L13&lt;&gt;"",VLOOKUP($L13,'Dummy Table Standings'!$B$3:$BE$32,Q$7+36,FALSE),"")</f>
        <v>0</v>
      </c>
      <c r="R13" s="69">
        <f>IF($L13&lt;&gt;"",VLOOKUP($L13,'Dummy Table Standings'!$B$3:$BE$32,R$7+36,FALSE),"")</f>
        <v>0</v>
      </c>
      <c r="S13" s="69">
        <f>IF($L13&lt;&gt;"",VLOOKUP($L13,'Dummy Table Standings'!$B$3:$BE$32,S$7+36,FALSE),"")</f>
        <v>0</v>
      </c>
      <c r="T13" s="69">
        <f>IF($L13&lt;&gt;"",VLOOKUP($L13,'Dummy Table Standings'!$B$3:$BE$32,T$7+36,FALSE),"")</f>
        <v>0</v>
      </c>
      <c r="U13" s="69">
        <f>IF($L13&lt;&gt;"",VLOOKUP($L13,'Dummy Table Standings'!$B$3:$BE$32,U$7+36,FALSE),"")</f>
        <v>0</v>
      </c>
      <c r="V13" s="69">
        <f>IF($L13&lt;&gt;"",VLOOKUP($L13,'Dummy Table Standings'!$B$3:$BE$32,V$7+36,FALSE),"")</f>
        <v>0</v>
      </c>
      <c r="W13" s="69">
        <f>IF($L13&lt;&gt;"",VLOOKUP($L13,'Dummy Table Standings'!$B$3:$BE$32,W$7+36,FALSE),"")</f>
        <v>0</v>
      </c>
      <c r="X13" s="69">
        <f>IF($L13&lt;&gt;"",VLOOKUP($L13,'Dummy Table Standings'!$B$3:$BE$32,X$7+36,FALSE),"")</f>
        <v>0</v>
      </c>
      <c r="Y13" s="69">
        <f>IF($L13&lt;&gt;"",VLOOKUP($L13,'Dummy Table Standings'!$B$3:$BE$32,Y$7+36,FALSE),"")</f>
        <v>0</v>
      </c>
      <c r="Z13" s="69">
        <f>IF($L13&lt;&gt;"",VLOOKUP($L13,'Dummy Table Standings'!$B$3:$BE$32,Z$7+36,FALSE),"")</f>
        <v>0</v>
      </c>
      <c r="AA13" s="69">
        <f>IF($L13&lt;&gt;"",VLOOKUP($L13,'Dummy Table Standings'!$B$3:$BE$32,AA$7+36,FALSE),"")</f>
        <v>0</v>
      </c>
      <c r="AB13" s="69">
        <f>IF($L13&lt;&gt;"",VLOOKUP($L13,'Dummy Table Standings'!$B$3:$BE$32,AB$7+36,FALSE),"")</f>
        <v>0</v>
      </c>
      <c r="AC13" s="69">
        <f>IF($L13&lt;&gt;"",VLOOKUP($L13,'Dummy Table Standings'!$B$3:$BE$32,AC$7+36,FALSE),"")</f>
        <v>0</v>
      </c>
      <c r="AD13" s="69">
        <f>IF($L13&lt;&gt;"",VLOOKUP($L13,'Dummy Table Standings'!$B$3:$BE$32,AD$7+36,FALSE),"")</f>
        <v>0</v>
      </c>
      <c r="AE13" s="69">
        <f>IF($L13&lt;&gt;"",VLOOKUP($L13,'Dummy Table Standings'!$B$3:$BE$32,AE$7+36,FALSE),"")</f>
        <v>0</v>
      </c>
      <c r="AF13" s="69">
        <f>IF($L13&lt;&gt;"",VLOOKUP($L13,'Dummy Table Standings'!$B$3:$BE$32,AF$7+36,FALSE),"")</f>
        <v>0</v>
      </c>
      <c r="AG13" s="69">
        <f>IF($L13&lt;&gt;"",VLOOKUP($L13,'Dummy Table Standings'!$B$3:$BE$32,AG$7+36,FALSE),"")</f>
        <v>0</v>
      </c>
      <c r="AH13" s="8"/>
      <c r="AI13" s="8"/>
      <c r="AJ13" s="8"/>
      <c r="AK13" s="8"/>
      <c r="AL13" s="8"/>
      <c r="AM13" s="8"/>
      <c r="AN13" s="8"/>
      <c r="AO13" s="8"/>
      <c r="AP13" s="8"/>
      <c r="AQ13" s="8"/>
      <c r="AR13" s="8"/>
      <c r="AS13" s="8"/>
      <c r="AT13" s="8"/>
      <c r="AU13" s="8"/>
      <c r="AV13" s="8"/>
      <c r="AW13" s="8"/>
      <c r="AX13" s="8"/>
      <c r="AY13" s="8"/>
      <c r="AZ13" s="8"/>
      <c r="BA13" s="8"/>
      <c r="BB13" s="8"/>
      <c r="BC13" s="8"/>
      <c r="BD13" s="8"/>
      <c r="BE13" s="8"/>
      <c r="BF13" s="8"/>
      <c r="BG13" s="8"/>
      <c r="BH13" s="8"/>
      <c r="BI13" s="8"/>
      <c r="BJ13" s="8"/>
    </row>
    <row r="14" spans="2:62" ht="15.95" customHeight="1" x14ac:dyDescent="0.2">
      <c r="B14" s="109">
        <v>8</v>
      </c>
      <c r="C14" s="110">
        <v>41469</v>
      </c>
      <c r="D14" s="111" t="s">
        <v>20</v>
      </c>
      <c r="E14" s="112" t="s">
        <v>83</v>
      </c>
      <c r="G14" s="65">
        <f>IF('Team and Driver'!H13&lt;&gt;"",'Team and Driver'!M13,"")</f>
        <v>7</v>
      </c>
      <c r="H14" s="73">
        <f>IF(L14&lt;&gt;"",IF($H$1&lt;77,G14,VLOOKUP(L14,'Dummy Table Standings'!$B$3:$CR$32,$H$1,FALSE)),"")</f>
        <v>7</v>
      </c>
      <c r="I14" s="67" t="str">
        <f t="shared" si="0"/>
        <v/>
      </c>
      <c r="J14" s="65" t="str">
        <f t="shared" si="1"/>
        <v/>
      </c>
      <c r="K14" s="66"/>
      <c r="L14" s="68" t="str">
        <f>VLOOKUP(G14,'Dummy Table Standings'!$A$3:$B$32,2,FALSE)</f>
        <v>Nicky Hayden</v>
      </c>
      <c r="M14" s="74" t="str">
        <f>VLOOKUP(G14,'Dummy Table Standings'!$A$3:$D$32,4,FALSE)</f>
        <v>Ducati Team</v>
      </c>
      <c r="N14" s="65">
        <f t="shared" si="2"/>
        <v>0</v>
      </c>
      <c r="O14" s="65">
        <f t="shared" si="3"/>
        <v>0</v>
      </c>
      <c r="P14" s="65">
        <f>IF($L14&lt;&gt;"",VLOOKUP($L14,'Dummy Table Standings'!$B$3:$BE$32,P$7+36,FALSE),"")</f>
        <v>0</v>
      </c>
      <c r="Q14" s="65">
        <f>IF($L14&lt;&gt;"",VLOOKUP($L14,'Dummy Table Standings'!$B$3:$BE$32,Q$7+36,FALSE),"")</f>
        <v>0</v>
      </c>
      <c r="R14" s="65">
        <f>IF($L14&lt;&gt;"",VLOOKUP($L14,'Dummy Table Standings'!$B$3:$BE$32,R$7+36,FALSE),"")</f>
        <v>0</v>
      </c>
      <c r="S14" s="65">
        <f>IF($L14&lt;&gt;"",VLOOKUP($L14,'Dummy Table Standings'!$B$3:$BE$32,S$7+36,FALSE),"")</f>
        <v>0</v>
      </c>
      <c r="T14" s="65">
        <f>IF($L14&lt;&gt;"",VLOOKUP($L14,'Dummy Table Standings'!$B$3:$BE$32,T$7+36,FALSE),"")</f>
        <v>0</v>
      </c>
      <c r="U14" s="65">
        <f>IF($L14&lt;&gt;"",VLOOKUP($L14,'Dummy Table Standings'!$B$3:$BE$32,U$7+36,FALSE),"")</f>
        <v>0</v>
      </c>
      <c r="V14" s="65">
        <f>IF($L14&lt;&gt;"",VLOOKUP($L14,'Dummy Table Standings'!$B$3:$BE$32,V$7+36,FALSE),"")</f>
        <v>0</v>
      </c>
      <c r="W14" s="65">
        <f>IF($L14&lt;&gt;"",VLOOKUP($L14,'Dummy Table Standings'!$B$3:$BE$32,W$7+36,FALSE),"")</f>
        <v>0</v>
      </c>
      <c r="X14" s="65">
        <f>IF($L14&lt;&gt;"",VLOOKUP($L14,'Dummy Table Standings'!$B$3:$BE$32,X$7+36,FALSE),"")</f>
        <v>0</v>
      </c>
      <c r="Y14" s="65">
        <f>IF($L14&lt;&gt;"",VLOOKUP($L14,'Dummy Table Standings'!$B$3:$BE$32,Y$7+36,FALSE),"")</f>
        <v>0</v>
      </c>
      <c r="Z14" s="65">
        <f>IF($L14&lt;&gt;"",VLOOKUP($L14,'Dummy Table Standings'!$B$3:$BE$32,Z$7+36,FALSE),"")</f>
        <v>0</v>
      </c>
      <c r="AA14" s="65">
        <f>IF($L14&lt;&gt;"",VLOOKUP($L14,'Dummy Table Standings'!$B$3:$BE$32,AA$7+36,FALSE),"")</f>
        <v>0</v>
      </c>
      <c r="AB14" s="65">
        <f>IF($L14&lt;&gt;"",VLOOKUP($L14,'Dummy Table Standings'!$B$3:$BE$32,AB$7+36,FALSE),"")</f>
        <v>0</v>
      </c>
      <c r="AC14" s="65">
        <f>IF($L14&lt;&gt;"",VLOOKUP($L14,'Dummy Table Standings'!$B$3:$BE$32,AC$7+36,FALSE),"")</f>
        <v>0</v>
      </c>
      <c r="AD14" s="65">
        <f>IF($L14&lt;&gt;"",VLOOKUP($L14,'Dummy Table Standings'!$B$3:$BE$32,AD$7+36,FALSE),"")</f>
        <v>0</v>
      </c>
      <c r="AE14" s="65">
        <f>IF($L14&lt;&gt;"",VLOOKUP($L14,'Dummy Table Standings'!$B$3:$BE$32,AE$7+36,FALSE),"")</f>
        <v>0</v>
      </c>
      <c r="AF14" s="65">
        <f>IF($L14&lt;&gt;"",VLOOKUP($L14,'Dummy Table Standings'!$B$3:$BE$32,AF$7+36,FALSE),"")</f>
        <v>0</v>
      </c>
      <c r="AG14" s="65">
        <f>IF($L14&lt;&gt;"",VLOOKUP($L14,'Dummy Table Standings'!$B$3:$BE$32,AG$7+36,FALSE),"")</f>
        <v>0</v>
      </c>
      <c r="AH14" s="8"/>
      <c r="AI14" s="8"/>
      <c r="AJ14" s="8"/>
      <c r="AK14" s="8"/>
      <c r="AL14" s="8"/>
      <c r="AM14" s="8"/>
      <c r="AN14" s="8"/>
      <c r="AO14" s="8"/>
      <c r="AP14" s="8"/>
      <c r="AQ14" s="8"/>
      <c r="AR14" s="8"/>
      <c r="AS14" s="8"/>
      <c r="AT14" s="8"/>
      <c r="AU14" s="8"/>
      <c r="AV14" s="8"/>
      <c r="AW14" s="8"/>
      <c r="AX14" s="8"/>
      <c r="AY14" s="8"/>
      <c r="AZ14" s="8"/>
      <c r="BA14" s="8"/>
      <c r="BB14" s="8"/>
      <c r="BC14" s="8"/>
      <c r="BD14" s="8"/>
      <c r="BE14" s="8"/>
      <c r="BF14" s="8"/>
      <c r="BG14" s="8"/>
      <c r="BH14" s="8"/>
      <c r="BI14" s="8"/>
      <c r="BJ14" s="8"/>
    </row>
    <row r="15" spans="2:62" ht="15.95" customHeight="1" x14ac:dyDescent="0.2">
      <c r="B15" s="104">
        <v>9</v>
      </c>
      <c r="C15" s="105">
        <v>41476</v>
      </c>
      <c r="D15" s="106" t="s">
        <v>75</v>
      </c>
      <c r="E15" s="107" t="s">
        <v>84</v>
      </c>
      <c r="G15" s="69">
        <f>IF('Team and Driver'!H14&lt;&gt;"",'Team and Driver'!M14,"")</f>
        <v>8</v>
      </c>
      <c r="H15" s="75">
        <f>IF(L15&lt;&gt;"",IF($H$1&lt;77,G15,VLOOKUP(L15,'Dummy Table Standings'!$B$3:$CR$32,$H$1,FALSE)),"")</f>
        <v>8</v>
      </c>
      <c r="I15" s="71" t="str">
        <f t="shared" si="0"/>
        <v/>
      </c>
      <c r="J15" s="69" t="str">
        <f t="shared" si="1"/>
        <v/>
      </c>
      <c r="K15" s="70"/>
      <c r="L15" s="72" t="str">
        <f>VLOOKUP(G15,'Dummy Table Standings'!$A$3:$B$32,2,FALSE)</f>
        <v>Alvaro Bautista</v>
      </c>
      <c r="M15" s="76" t="str">
        <f>VLOOKUP(G15,'Dummy Table Standings'!$A$3:$D$32,4,FALSE)</f>
        <v>Go&amp;Fun Honda Gresini</v>
      </c>
      <c r="N15" s="69">
        <f t="shared" si="2"/>
        <v>0</v>
      </c>
      <c r="O15" s="69">
        <f t="shared" si="3"/>
        <v>0</v>
      </c>
      <c r="P15" s="69">
        <f>IF($L15&lt;&gt;"",VLOOKUP($L15,'Dummy Table Standings'!$B$3:$BE$32,P$7+36,FALSE),"")</f>
        <v>0</v>
      </c>
      <c r="Q15" s="69">
        <f>IF($L15&lt;&gt;"",VLOOKUP($L15,'Dummy Table Standings'!$B$3:$BE$32,Q$7+36,FALSE),"")</f>
        <v>0</v>
      </c>
      <c r="R15" s="69">
        <f>IF($L15&lt;&gt;"",VLOOKUP($L15,'Dummy Table Standings'!$B$3:$BE$32,R$7+36,FALSE),"")</f>
        <v>0</v>
      </c>
      <c r="S15" s="69">
        <f>IF($L15&lt;&gt;"",VLOOKUP($L15,'Dummy Table Standings'!$B$3:$BE$32,S$7+36,FALSE),"")</f>
        <v>0</v>
      </c>
      <c r="T15" s="69">
        <f>IF($L15&lt;&gt;"",VLOOKUP($L15,'Dummy Table Standings'!$B$3:$BE$32,T$7+36,FALSE),"")</f>
        <v>0</v>
      </c>
      <c r="U15" s="69">
        <f>IF($L15&lt;&gt;"",VLOOKUP($L15,'Dummy Table Standings'!$B$3:$BE$32,U$7+36,FALSE),"")</f>
        <v>0</v>
      </c>
      <c r="V15" s="69">
        <f>IF($L15&lt;&gt;"",VLOOKUP($L15,'Dummy Table Standings'!$B$3:$BE$32,V$7+36,FALSE),"")</f>
        <v>0</v>
      </c>
      <c r="W15" s="69">
        <f>IF($L15&lt;&gt;"",VLOOKUP($L15,'Dummy Table Standings'!$B$3:$BE$32,W$7+36,FALSE),"")</f>
        <v>0</v>
      </c>
      <c r="X15" s="69">
        <f>IF($L15&lt;&gt;"",VLOOKUP($L15,'Dummy Table Standings'!$B$3:$BE$32,X$7+36,FALSE),"")</f>
        <v>0</v>
      </c>
      <c r="Y15" s="69">
        <f>IF($L15&lt;&gt;"",VLOOKUP($L15,'Dummy Table Standings'!$B$3:$BE$32,Y$7+36,FALSE),"")</f>
        <v>0</v>
      </c>
      <c r="Z15" s="69">
        <f>IF($L15&lt;&gt;"",VLOOKUP($L15,'Dummy Table Standings'!$B$3:$BE$32,Z$7+36,FALSE),"")</f>
        <v>0</v>
      </c>
      <c r="AA15" s="69">
        <f>IF($L15&lt;&gt;"",VLOOKUP($L15,'Dummy Table Standings'!$B$3:$BE$32,AA$7+36,FALSE),"")</f>
        <v>0</v>
      </c>
      <c r="AB15" s="69">
        <f>IF($L15&lt;&gt;"",VLOOKUP($L15,'Dummy Table Standings'!$B$3:$BE$32,AB$7+36,FALSE),"")</f>
        <v>0</v>
      </c>
      <c r="AC15" s="69">
        <f>IF($L15&lt;&gt;"",VLOOKUP($L15,'Dummy Table Standings'!$B$3:$BE$32,AC$7+36,FALSE),"")</f>
        <v>0</v>
      </c>
      <c r="AD15" s="69">
        <f>IF($L15&lt;&gt;"",VLOOKUP($L15,'Dummy Table Standings'!$B$3:$BE$32,AD$7+36,FALSE),"")</f>
        <v>0</v>
      </c>
      <c r="AE15" s="69">
        <f>IF($L15&lt;&gt;"",VLOOKUP($L15,'Dummy Table Standings'!$B$3:$BE$32,AE$7+36,FALSE),"")</f>
        <v>0</v>
      </c>
      <c r="AF15" s="69">
        <f>IF($L15&lt;&gt;"",VLOOKUP($L15,'Dummy Table Standings'!$B$3:$BE$32,AF$7+36,FALSE),"")</f>
        <v>0</v>
      </c>
      <c r="AG15" s="69">
        <f>IF($L15&lt;&gt;"",VLOOKUP($L15,'Dummy Table Standings'!$B$3:$BE$32,AG$7+36,FALSE),"")</f>
        <v>0</v>
      </c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  <c r="AV15" s="8"/>
      <c r="AW15" s="8"/>
      <c r="AX15" s="8"/>
      <c r="AY15" s="8"/>
      <c r="AZ15" s="8"/>
      <c r="BA15" s="8"/>
      <c r="BB15" s="8"/>
      <c r="BC15" s="8"/>
      <c r="BD15" s="8"/>
      <c r="BE15" s="8"/>
      <c r="BF15" s="8"/>
      <c r="BG15" s="8"/>
      <c r="BH15" s="8"/>
      <c r="BI15" s="8"/>
      <c r="BJ15" s="8"/>
    </row>
    <row r="16" spans="2:62" ht="15.95" customHeight="1" x14ac:dyDescent="0.2">
      <c r="B16" s="109">
        <v>10</v>
      </c>
      <c r="C16" s="110">
        <v>41504</v>
      </c>
      <c r="D16" s="111" t="s">
        <v>75</v>
      </c>
      <c r="E16" s="112" t="s">
        <v>86</v>
      </c>
      <c r="G16" s="65">
        <f>IF('Team and Driver'!H15&lt;&gt;"",'Team and Driver'!M15,"")</f>
        <v>9</v>
      </c>
      <c r="H16" s="73">
        <f>IF(L16&lt;&gt;"",IF($H$1&lt;77,G16,VLOOKUP(L16,'Dummy Table Standings'!$B$3:$CR$32,$H$1,FALSE)),"")</f>
        <v>9</v>
      </c>
      <c r="I16" s="67" t="str">
        <f t="shared" si="0"/>
        <v/>
      </c>
      <c r="J16" s="65" t="str">
        <f t="shared" si="1"/>
        <v/>
      </c>
      <c r="K16" s="66"/>
      <c r="L16" s="68" t="str">
        <f>VLOOKUP(G16,'Dummy Table Standings'!$A$3:$B$32,2,FALSE)</f>
        <v>Bryan Staring</v>
      </c>
      <c r="M16" s="74" t="str">
        <f>VLOOKUP(G16,'Dummy Table Standings'!$A$3:$D$32,4,FALSE)</f>
        <v>Go&amp;Fun Honda Gresini</v>
      </c>
      <c r="N16" s="65">
        <f t="shared" si="2"/>
        <v>0</v>
      </c>
      <c r="O16" s="65">
        <f t="shared" si="3"/>
        <v>0</v>
      </c>
      <c r="P16" s="65">
        <f>IF($L16&lt;&gt;"",VLOOKUP($L16,'Dummy Table Standings'!$B$3:$BE$32,P$7+36,FALSE),"")</f>
        <v>0</v>
      </c>
      <c r="Q16" s="65">
        <f>IF($L16&lt;&gt;"",VLOOKUP($L16,'Dummy Table Standings'!$B$3:$BE$32,Q$7+36,FALSE),"")</f>
        <v>0</v>
      </c>
      <c r="R16" s="65">
        <f>IF($L16&lt;&gt;"",VLOOKUP($L16,'Dummy Table Standings'!$B$3:$BE$32,R$7+36,FALSE),"")</f>
        <v>0</v>
      </c>
      <c r="S16" s="65">
        <f>IF($L16&lt;&gt;"",VLOOKUP($L16,'Dummy Table Standings'!$B$3:$BE$32,S$7+36,FALSE),"")</f>
        <v>0</v>
      </c>
      <c r="T16" s="65">
        <f>IF($L16&lt;&gt;"",VLOOKUP($L16,'Dummy Table Standings'!$B$3:$BE$32,T$7+36,FALSE),"")</f>
        <v>0</v>
      </c>
      <c r="U16" s="65">
        <f>IF($L16&lt;&gt;"",VLOOKUP($L16,'Dummy Table Standings'!$B$3:$BE$32,U$7+36,FALSE),"")</f>
        <v>0</v>
      </c>
      <c r="V16" s="65">
        <f>IF($L16&lt;&gt;"",VLOOKUP($L16,'Dummy Table Standings'!$B$3:$BE$32,V$7+36,FALSE),"")</f>
        <v>0</v>
      </c>
      <c r="W16" s="65">
        <f>IF($L16&lt;&gt;"",VLOOKUP($L16,'Dummy Table Standings'!$B$3:$BE$32,W$7+36,FALSE),"")</f>
        <v>0</v>
      </c>
      <c r="X16" s="65">
        <f>IF($L16&lt;&gt;"",VLOOKUP($L16,'Dummy Table Standings'!$B$3:$BE$32,X$7+36,FALSE),"")</f>
        <v>0</v>
      </c>
      <c r="Y16" s="65">
        <f>IF($L16&lt;&gt;"",VLOOKUP($L16,'Dummy Table Standings'!$B$3:$BE$32,Y$7+36,FALSE),"")</f>
        <v>0</v>
      </c>
      <c r="Z16" s="65">
        <f>IF($L16&lt;&gt;"",VLOOKUP($L16,'Dummy Table Standings'!$B$3:$BE$32,Z$7+36,FALSE),"")</f>
        <v>0</v>
      </c>
      <c r="AA16" s="65">
        <f>IF($L16&lt;&gt;"",VLOOKUP($L16,'Dummy Table Standings'!$B$3:$BE$32,AA$7+36,FALSE),"")</f>
        <v>0</v>
      </c>
      <c r="AB16" s="65">
        <f>IF($L16&lt;&gt;"",VLOOKUP($L16,'Dummy Table Standings'!$B$3:$BE$32,AB$7+36,FALSE),"")</f>
        <v>0</v>
      </c>
      <c r="AC16" s="65">
        <f>IF($L16&lt;&gt;"",VLOOKUP($L16,'Dummy Table Standings'!$B$3:$BE$32,AC$7+36,FALSE),"")</f>
        <v>0</v>
      </c>
      <c r="AD16" s="65">
        <f>IF($L16&lt;&gt;"",VLOOKUP($L16,'Dummy Table Standings'!$B$3:$BE$32,AD$7+36,FALSE),"")</f>
        <v>0</v>
      </c>
      <c r="AE16" s="65">
        <f>IF($L16&lt;&gt;"",VLOOKUP($L16,'Dummy Table Standings'!$B$3:$BE$32,AE$7+36,FALSE),"")</f>
        <v>0</v>
      </c>
      <c r="AF16" s="65">
        <f>IF($L16&lt;&gt;"",VLOOKUP($L16,'Dummy Table Standings'!$B$3:$BE$32,AF$7+36,FALSE),"")</f>
        <v>0</v>
      </c>
      <c r="AG16" s="65">
        <f>IF($L16&lt;&gt;"",VLOOKUP($L16,'Dummy Table Standings'!$B$3:$BE$32,AG$7+36,FALSE),"")</f>
        <v>0</v>
      </c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8"/>
      <c r="BA16" s="8"/>
      <c r="BB16" s="8"/>
      <c r="BC16" s="8"/>
      <c r="BD16" s="8"/>
      <c r="BE16" s="8"/>
      <c r="BF16" s="8"/>
      <c r="BG16" s="8"/>
      <c r="BH16" s="8"/>
      <c r="BI16" s="8"/>
      <c r="BJ16" s="8"/>
    </row>
    <row r="17" spans="2:62" ht="15.95" customHeight="1" x14ac:dyDescent="0.2">
      <c r="B17" s="104">
        <v>11</v>
      </c>
      <c r="C17" s="105">
        <v>41511</v>
      </c>
      <c r="D17" s="106" t="s">
        <v>76</v>
      </c>
      <c r="E17" s="107" t="s">
        <v>148</v>
      </c>
      <c r="G17" s="69">
        <f>IF('Team and Driver'!H16&lt;&gt;"",'Team and Driver'!M16,"")</f>
        <v>10</v>
      </c>
      <c r="H17" s="75">
        <f>IF(L17&lt;&gt;"",IF($H$1&lt;77,G17,VLOOKUP(L17,'Dummy Table Standings'!$B$3:$CR$32,$H$1,FALSE)),"")</f>
        <v>10</v>
      </c>
      <c r="I17" s="71" t="str">
        <f t="shared" si="0"/>
        <v/>
      </c>
      <c r="J17" s="69" t="str">
        <f t="shared" si="1"/>
        <v/>
      </c>
      <c r="K17" s="70"/>
      <c r="L17" s="72" t="str">
        <f>VLOOKUP(G17,'Dummy Table Standings'!$A$3:$B$32,2,FALSE)</f>
        <v>Stefan Bradl</v>
      </c>
      <c r="M17" s="76" t="str">
        <f>VLOOKUP(G17,'Dummy Table Standings'!$A$3:$D$32,4,FALSE)</f>
        <v>LCR Honda MotoGP</v>
      </c>
      <c r="N17" s="69">
        <f t="shared" si="2"/>
        <v>0</v>
      </c>
      <c r="O17" s="69">
        <f t="shared" si="3"/>
        <v>0</v>
      </c>
      <c r="P17" s="69">
        <f>IF($L17&lt;&gt;"",VLOOKUP($L17,'Dummy Table Standings'!$B$3:$BE$32,P$7+36,FALSE),"")</f>
        <v>0</v>
      </c>
      <c r="Q17" s="69">
        <f>IF($L17&lt;&gt;"",VLOOKUP($L17,'Dummy Table Standings'!$B$3:$BE$32,Q$7+36,FALSE),"")</f>
        <v>0</v>
      </c>
      <c r="R17" s="69">
        <f>IF($L17&lt;&gt;"",VLOOKUP($L17,'Dummy Table Standings'!$B$3:$BE$32,R$7+36,FALSE),"")</f>
        <v>0</v>
      </c>
      <c r="S17" s="69">
        <f>IF($L17&lt;&gt;"",VLOOKUP($L17,'Dummy Table Standings'!$B$3:$BE$32,S$7+36,FALSE),"")</f>
        <v>0</v>
      </c>
      <c r="T17" s="69">
        <f>IF($L17&lt;&gt;"",VLOOKUP($L17,'Dummy Table Standings'!$B$3:$BE$32,T$7+36,FALSE),"")</f>
        <v>0</v>
      </c>
      <c r="U17" s="69">
        <f>IF($L17&lt;&gt;"",VLOOKUP($L17,'Dummy Table Standings'!$B$3:$BE$32,U$7+36,FALSE),"")</f>
        <v>0</v>
      </c>
      <c r="V17" s="69">
        <f>IF($L17&lt;&gt;"",VLOOKUP($L17,'Dummy Table Standings'!$B$3:$BE$32,V$7+36,FALSE),"")</f>
        <v>0</v>
      </c>
      <c r="W17" s="69">
        <f>IF($L17&lt;&gt;"",VLOOKUP($L17,'Dummy Table Standings'!$B$3:$BE$32,W$7+36,FALSE),"")</f>
        <v>0</v>
      </c>
      <c r="X17" s="69">
        <f>IF($L17&lt;&gt;"",VLOOKUP($L17,'Dummy Table Standings'!$B$3:$BE$32,X$7+36,FALSE),"")</f>
        <v>0</v>
      </c>
      <c r="Y17" s="69">
        <f>IF($L17&lt;&gt;"",VLOOKUP($L17,'Dummy Table Standings'!$B$3:$BE$32,Y$7+36,FALSE),"")</f>
        <v>0</v>
      </c>
      <c r="Z17" s="69">
        <f>IF($L17&lt;&gt;"",VLOOKUP($L17,'Dummy Table Standings'!$B$3:$BE$32,Z$7+36,FALSE),"")</f>
        <v>0</v>
      </c>
      <c r="AA17" s="69">
        <f>IF($L17&lt;&gt;"",VLOOKUP($L17,'Dummy Table Standings'!$B$3:$BE$32,AA$7+36,FALSE),"")</f>
        <v>0</v>
      </c>
      <c r="AB17" s="69">
        <f>IF($L17&lt;&gt;"",VLOOKUP($L17,'Dummy Table Standings'!$B$3:$BE$32,AB$7+36,FALSE),"")</f>
        <v>0</v>
      </c>
      <c r="AC17" s="69">
        <f>IF($L17&lt;&gt;"",VLOOKUP($L17,'Dummy Table Standings'!$B$3:$BE$32,AC$7+36,FALSE),"")</f>
        <v>0</v>
      </c>
      <c r="AD17" s="69">
        <f>IF($L17&lt;&gt;"",VLOOKUP($L17,'Dummy Table Standings'!$B$3:$BE$32,AD$7+36,FALSE),"")</f>
        <v>0</v>
      </c>
      <c r="AE17" s="69">
        <f>IF($L17&lt;&gt;"",VLOOKUP($L17,'Dummy Table Standings'!$B$3:$BE$32,AE$7+36,FALSE),"")</f>
        <v>0</v>
      </c>
      <c r="AF17" s="69">
        <f>IF($L17&lt;&gt;"",VLOOKUP($L17,'Dummy Table Standings'!$B$3:$BE$32,AF$7+36,FALSE),"")</f>
        <v>0</v>
      </c>
      <c r="AG17" s="69">
        <f>IF($L17&lt;&gt;"",VLOOKUP($L17,'Dummy Table Standings'!$B$3:$BE$32,AG$7+36,FALSE),"")</f>
        <v>0</v>
      </c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8"/>
      <c r="BD17" s="8"/>
      <c r="BE17" s="8"/>
      <c r="BF17" s="8"/>
      <c r="BG17" s="8"/>
      <c r="BH17" s="8"/>
      <c r="BI17" s="8"/>
      <c r="BJ17" s="8"/>
    </row>
    <row r="18" spans="2:62" ht="15.95" customHeight="1" x14ac:dyDescent="0.2">
      <c r="B18" s="109">
        <v>12</v>
      </c>
      <c r="C18" s="110">
        <v>41518</v>
      </c>
      <c r="D18" s="111" t="s">
        <v>128</v>
      </c>
      <c r="E18" s="112" t="s">
        <v>19</v>
      </c>
      <c r="G18" s="65">
        <f>IF('Team and Driver'!H17&lt;&gt;"",'Team and Driver'!M17,"")</f>
        <v>11</v>
      </c>
      <c r="H18" s="73">
        <f>IF(L18&lt;&gt;"",IF($H$1&lt;77,G18,VLOOKUP(L18,'Dummy Table Standings'!$B$3:$CR$32,$H$1,FALSE)),"")</f>
        <v>11</v>
      </c>
      <c r="I18" s="67" t="str">
        <f t="shared" si="0"/>
        <v/>
      </c>
      <c r="J18" s="65" t="str">
        <f t="shared" si="1"/>
        <v/>
      </c>
      <c r="K18" s="66"/>
      <c r="L18" s="68" t="str">
        <f>VLOOKUP(G18,'Dummy Table Standings'!$A$3:$B$32,2,FALSE)</f>
        <v>Cal Crutchlow</v>
      </c>
      <c r="M18" s="74" t="str">
        <f>VLOOKUP(G18,'Dummy Table Standings'!$A$3:$D$32,4,FALSE)</f>
        <v>Monster Yamaha Tech 3</v>
      </c>
      <c r="N18" s="65">
        <f t="shared" si="2"/>
        <v>0</v>
      </c>
      <c r="O18" s="65">
        <f t="shared" si="3"/>
        <v>0</v>
      </c>
      <c r="P18" s="65">
        <f>IF($L18&lt;&gt;"",VLOOKUP($L18,'Dummy Table Standings'!$B$3:$BE$32,P$7+36,FALSE),"")</f>
        <v>0</v>
      </c>
      <c r="Q18" s="65">
        <f>IF($L18&lt;&gt;"",VLOOKUP($L18,'Dummy Table Standings'!$B$3:$BE$32,Q$7+36,FALSE),"")</f>
        <v>0</v>
      </c>
      <c r="R18" s="65">
        <f>IF($L18&lt;&gt;"",VLOOKUP($L18,'Dummy Table Standings'!$B$3:$BE$32,R$7+36,FALSE),"")</f>
        <v>0</v>
      </c>
      <c r="S18" s="65">
        <f>IF($L18&lt;&gt;"",VLOOKUP($L18,'Dummy Table Standings'!$B$3:$BE$32,S$7+36,FALSE),"")</f>
        <v>0</v>
      </c>
      <c r="T18" s="65">
        <f>IF($L18&lt;&gt;"",VLOOKUP($L18,'Dummy Table Standings'!$B$3:$BE$32,T$7+36,FALSE),"")</f>
        <v>0</v>
      </c>
      <c r="U18" s="65">
        <f>IF($L18&lt;&gt;"",VLOOKUP($L18,'Dummy Table Standings'!$B$3:$BE$32,U$7+36,FALSE),"")</f>
        <v>0</v>
      </c>
      <c r="V18" s="65">
        <f>IF($L18&lt;&gt;"",VLOOKUP($L18,'Dummy Table Standings'!$B$3:$BE$32,V$7+36,FALSE),"")</f>
        <v>0</v>
      </c>
      <c r="W18" s="65">
        <f>IF($L18&lt;&gt;"",VLOOKUP($L18,'Dummy Table Standings'!$B$3:$BE$32,W$7+36,FALSE),"")</f>
        <v>0</v>
      </c>
      <c r="X18" s="65">
        <f>IF($L18&lt;&gt;"",VLOOKUP($L18,'Dummy Table Standings'!$B$3:$BE$32,X$7+36,FALSE),"")</f>
        <v>0</v>
      </c>
      <c r="Y18" s="65">
        <f>IF($L18&lt;&gt;"",VLOOKUP($L18,'Dummy Table Standings'!$B$3:$BE$32,Y$7+36,FALSE),"")</f>
        <v>0</v>
      </c>
      <c r="Z18" s="65">
        <f>IF($L18&lt;&gt;"",VLOOKUP($L18,'Dummy Table Standings'!$B$3:$BE$32,Z$7+36,FALSE),"")</f>
        <v>0</v>
      </c>
      <c r="AA18" s="65">
        <f>IF($L18&lt;&gt;"",VLOOKUP($L18,'Dummy Table Standings'!$B$3:$BE$32,AA$7+36,FALSE),"")</f>
        <v>0</v>
      </c>
      <c r="AB18" s="65">
        <f>IF($L18&lt;&gt;"",VLOOKUP($L18,'Dummy Table Standings'!$B$3:$BE$32,AB$7+36,FALSE),"")</f>
        <v>0</v>
      </c>
      <c r="AC18" s="65">
        <f>IF($L18&lt;&gt;"",VLOOKUP($L18,'Dummy Table Standings'!$B$3:$BE$32,AC$7+36,FALSE),"")</f>
        <v>0</v>
      </c>
      <c r="AD18" s="65">
        <f>IF($L18&lt;&gt;"",VLOOKUP($L18,'Dummy Table Standings'!$B$3:$BE$32,AD$7+36,FALSE),"")</f>
        <v>0</v>
      </c>
      <c r="AE18" s="65">
        <f>IF($L18&lt;&gt;"",VLOOKUP($L18,'Dummy Table Standings'!$B$3:$BE$32,AE$7+36,FALSE),"")</f>
        <v>0</v>
      </c>
      <c r="AF18" s="65">
        <f>IF($L18&lt;&gt;"",VLOOKUP($L18,'Dummy Table Standings'!$B$3:$BE$32,AF$7+36,FALSE),"")</f>
        <v>0</v>
      </c>
      <c r="AG18" s="65">
        <f>IF($L18&lt;&gt;"",VLOOKUP($L18,'Dummy Table Standings'!$B$3:$BE$32,AG$7+36,FALSE),"")</f>
        <v>0</v>
      </c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8"/>
      <c r="BA18" s="8"/>
      <c r="BB18" s="8"/>
      <c r="BC18" s="8"/>
      <c r="BD18" s="8"/>
      <c r="BE18" s="8"/>
      <c r="BF18" s="8"/>
      <c r="BG18" s="8"/>
      <c r="BH18" s="8"/>
      <c r="BI18" s="8"/>
      <c r="BJ18" s="8"/>
    </row>
    <row r="19" spans="2:62" ht="15.95" customHeight="1" x14ac:dyDescent="0.2">
      <c r="B19" s="104">
        <v>13</v>
      </c>
      <c r="C19" s="105">
        <v>41532</v>
      </c>
      <c r="D19" s="106" t="s">
        <v>77</v>
      </c>
      <c r="E19" s="107" t="s">
        <v>87</v>
      </c>
      <c r="G19" s="69">
        <f>IF('Team and Driver'!H18&lt;&gt;"",'Team and Driver'!M18,"")</f>
        <v>12</v>
      </c>
      <c r="H19" s="75">
        <f>IF(L19&lt;&gt;"",IF($H$1&lt;77,G19,VLOOKUP(L19,'Dummy Table Standings'!$B$3:$CR$32,$H$1,FALSE)),"")</f>
        <v>12</v>
      </c>
      <c r="I19" s="71" t="str">
        <f t="shared" si="0"/>
        <v/>
      </c>
      <c r="J19" s="69" t="str">
        <f t="shared" si="1"/>
        <v/>
      </c>
      <c r="K19" s="70"/>
      <c r="L19" s="72" t="str">
        <f>VLOOKUP(G19,'Dummy Table Standings'!$A$3:$B$32,2,FALSE)</f>
        <v>Bradley Smith</v>
      </c>
      <c r="M19" s="76" t="str">
        <f>VLOOKUP(G19,'Dummy Table Standings'!$A$3:$D$32,4,FALSE)</f>
        <v>Monster Yamaha Tech 3</v>
      </c>
      <c r="N19" s="69">
        <f t="shared" si="2"/>
        <v>0</v>
      </c>
      <c r="O19" s="69">
        <f t="shared" si="3"/>
        <v>0</v>
      </c>
      <c r="P19" s="69">
        <f>IF($L19&lt;&gt;"",VLOOKUP($L19,'Dummy Table Standings'!$B$3:$BE$32,P$7+36,FALSE),"")</f>
        <v>0</v>
      </c>
      <c r="Q19" s="69">
        <f>IF($L19&lt;&gt;"",VLOOKUP($L19,'Dummy Table Standings'!$B$3:$BE$32,Q$7+36,FALSE),"")</f>
        <v>0</v>
      </c>
      <c r="R19" s="69">
        <f>IF($L19&lt;&gt;"",VLOOKUP($L19,'Dummy Table Standings'!$B$3:$BE$32,R$7+36,FALSE),"")</f>
        <v>0</v>
      </c>
      <c r="S19" s="69">
        <f>IF($L19&lt;&gt;"",VLOOKUP($L19,'Dummy Table Standings'!$B$3:$BE$32,S$7+36,FALSE),"")</f>
        <v>0</v>
      </c>
      <c r="T19" s="69">
        <f>IF($L19&lt;&gt;"",VLOOKUP($L19,'Dummy Table Standings'!$B$3:$BE$32,T$7+36,FALSE),"")</f>
        <v>0</v>
      </c>
      <c r="U19" s="69">
        <f>IF($L19&lt;&gt;"",VLOOKUP($L19,'Dummy Table Standings'!$B$3:$BE$32,U$7+36,FALSE),"")</f>
        <v>0</v>
      </c>
      <c r="V19" s="69">
        <f>IF($L19&lt;&gt;"",VLOOKUP($L19,'Dummy Table Standings'!$B$3:$BE$32,V$7+36,FALSE),"")</f>
        <v>0</v>
      </c>
      <c r="W19" s="69">
        <f>IF($L19&lt;&gt;"",VLOOKUP($L19,'Dummy Table Standings'!$B$3:$BE$32,W$7+36,FALSE),"")</f>
        <v>0</v>
      </c>
      <c r="X19" s="69">
        <f>IF($L19&lt;&gt;"",VLOOKUP($L19,'Dummy Table Standings'!$B$3:$BE$32,X$7+36,FALSE),"")</f>
        <v>0</v>
      </c>
      <c r="Y19" s="69">
        <f>IF($L19&lt;&gt;"",VLOOKUP($L19,'Dummy Table Standings'!$B$3:$BE$32,Y$7+36,FALSE),"")</f>
        <v>0</v>
      </c>
      <c r="Z19" s="69">
        <f>IF($L19&lt;&gt;"",VLOOKUP($L19,'Dummy Table Standings'!$B$3:$BE$32,Z$7+36,FALSE),"")</f>
        <v>0</v>
      </c>
      <c r="AA19" s="69">
        <f>IF($L19&lt;&gt;"",VLOOKUP($L19,'Dummy Table Standings'!$B$3:$BE$32,AA$7+36,FALSE),"")</f>
        <v>0</v>
      </c>
      <c r="AB19" s="69">
        <f>IF($L19&lt;&gt;"",VLOOKUP($L19,'Dummy Table Standings'!$B$3:$BE$32,AB$7+36,FALSE),"")</f>
        <v>0</v>
      </c>
      <c r="AC19" s="69">
        <f>IF($L19&lt;&gt;"",VLOOKUP($L19,'Dummy Table Standings'!$B$3:$BE$32,AC$7+36,FALSE),"")</f>
        <v>0</v>
      </c>
      <c r="AD19" s="69">
        <f>IF($L19&lt;&gt;"",VLOOKUP($L19,'Dummy Table Standings'!$B$3:$BE$32,AD$7+36,FALSE),"")</f>
        <v>0</v>
      </c>
      <c r="AE19" s="69">
        <f>IF($L19&lt;&gt;"",VLOOKUP($L19,'Dummy Table Standings'!$B$3:$BE$32,AE$7+36,FALSE),"")</f>
        <v>0</v>
      </c>
      <c r="AF19" s="69">
        <f>IF($L19&lt;&gt;"",VLOOKUP($L19,'Dummy Table Standings'!$B$3:$BE$32,AF$7+36,FALSE),"")</f>
        <v>0</v>
      </c>
      <c r="AG19" s="69">
        <f>IF($L19&lt;&gt;"",VLOOKUP($L19,'Dummy Table Standings'!$B$3:$BE$32,AG$7+36,FALSE),"")</f>
        <v>0</v>
      </c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</row>
    <row r="20" spans="2:62" ht="15.95" customHeight="1" x14ac:dyDescent="0.2">
      <c r="B20" s="109">
        <v>14</v>
      </c>
      <c r="C20" s="110">
        <v>41546</v>
      </c>
      <c r="D20" s="111" t="s">
        <v>18</v>
      </c>
      <c r="E20" s="112" t="s">
        <v>118</v>
      </c>
      <c r="G20" s="65">
        <f>IF('Team and Driver'!H19&lt;&gt;"",'Team and Driver'!M19,"")</f>
        <v>13</v>
      </c>
      <c r="H20" s="73">
        <f>IF(L20&lt;&gt;"",IF($H$1&lt;77,G20,VLOOKUP(L20,'Dummy Table Standings'!$B$3:$CR$32,$H$1,FALSE)),"")</f>
        <v>13</v>
      </c>
      <c r="I20" s="67" t="str">
        <f t="shared" si="0"/>
        <v/>
      </c>
      <c r="J20" s="65" t="str">
        <f t="shared" si="1"/>
        <v/>
      </c>
      <c r="K20" s="66"/>
      <c r="L20" s="68" t="str">
        <f>VLOOKUP(G20,'Dummy Table Standings'!$A$3:$B$32,2,FALSE)</f>
        <v>Colin Edwards</v>
      </c>
      <c r="M20" s="74" t="str">
        <f>VLOOKUP(G20,'Dummy Table Standings'!$A$3:$D$32,4,FALSE)</f>
        <v>NGM Mobile Forward Racing</v>
      </c>
      <c r="N20" s="65">
        <f t="shared" si="2"/>
        <v>0</v>
      </c>
      <c r="O20" s="65">
        <f t="shared" si="3"/>
        <v>0</v>
      </c>
      <c r="P20" s="65">
        <f>IF($L20&lt;&gt;"",VLOOKUP($L20,'Dummy Table Standings'!$B$3:$BE$32,P$7+36,FALSE),"")</f>
        <v>0</v>
      </c>
      <c r="Q20" s="65">
        <f>IF($L20&lt;&gt;"",VLOOKUP($L20,'Dummy Table Standings'!$B$3:$BE$32,Q$7+36,FALSE),"")</f>
        <v>0</v>
      </c>
      <c r="R20" s="65">
        <f>IF($L20&lt;&gt;"",VLOOKUP($L20,'Dummy Table Standings'!$B$3:$BE$32,R$7+36,FALSE),"")</f>
        <v>0</v>
      </c>
      <c r="S20" s="65">
        <f>IF($L20&lt;&gt;"",VLOOKUP($L20,'Dummy Table Standings'!$B$3:$BE$32,S$7+36,FALSE),"")</f>
        <v>0</v>
      </c>
      <c r="T20" s="65">
        <f>IF($L20&lt;&gt;"",VLOOKUP($L20,'Dummy Table Standings'!$B$3:$BE$32,T$7+36,FALSE),"")</f>
        <v>0</v>
      </c>
      <c r="U20" s="65">
        <f>IF($L20&lt;&gt;"",VLOOKUP($L20,'Dummy Table Standings'!$B$3:$BE$32,U$7+36,FALSE),"")</f>
        <v>0</v>
      </c>
      <c r="V20" s="65">
        <f>IF($L20&lt;&gt;"",VLOOKUP($L20,'Dummy Table Standings'!$B$3:$BE$32,V$7+36,FALSE),"")</f>
        <v>0</v>
      </c>
      <c r="W20" s="65">
        <f>IF($L20&lt;&gt;"",VLOOKUP($L20,'Dummy Table Standings'!$B$3:$BE$32,W$7+36,FALSE),"")</f>
        <v>0</v>
      </c>
      <c r="X20" s="65">
        <f>IF($L20&lt;&gt;"",VLOOKUP($L20,'Dummy Table Standings'!$B$3:$BE$32,X$7+36,FALSE),"")</f>
        <v>0</v>
      </c>
      <c r="Y20" s="65">
        <f>IF($L20&lt;&gt;"",VLOOKUP($L20,'Dummy Table Standings'!$B$3:$BE$32,Y$7+36,FALSE),"")</f>
        <v>0</v>
      </c>
      <c r="Z20" s="65">
        <f>IF($L20&lt;&gt;"",VLOOKUP($L20,'Dummy Table Standings'!$B$3:$BE$32,Z$7+36,FALSE),"")</f>
        <v>0</v>
      </c>
      <c r="AA20" s="65">
        <f>IF($L20&lt;&gt;"",VLOOKUP($L20,'Dummy Table Standings'!$B$3:$BE$32,AA$7+36,FALSE),"")</f>
        <v>0</v>
      </c>
      <c r="AB20" s="65">
        <f>IF($L20&lt;&gt;"",VLOOKUP($L20,'Dummy Table Standings'!$B$3:$BE$32,AB$7+36,FALSE),"")</f>
        <v>0</v>
      </c>
      <c r="AC20" s="65">
        <f>IF($L20&lt;&gt;"",VLOOKUP($L20,'Dummy Table Standings'!$B$3:$BE$32,AC$7+36,FALSE),"")</f>
        <v>0</v>
      </c>
      <c r="AD20" s="65">
        <f>IF($L20&lt;&gt;"",VLOOKUP($L20,'Dummy Table Standings'!$B$3:$BE$32,AD$7+36,FALSE),"")</f>
        <v>0</v>
      </c>
      <c r="AE20" s="65">
        <f>IF($L20&lt;&gt;"",VLOOKUP($L20,'Dummy Table Standings'!$B$3:$BE$32,AE$7+36,FALSE),"")</f>
        <v>0</v>
      </c>
      <c r="AF20" s="65">
        <f>IF($L20&lt;&gt;"",VLOOKUP($L20,'Dummy Table Standings'!$B$3:$BE$32,AF$7+36,FALSE),"")</f>
        <v>0</v>
      </c>
      <c r="AG20" s="65">
        <f>IF($L20&lt;&gt;"",VLOOKUP($L20,'Dummy Table Standings'!$B$3:$BE$32,AG$7+36,FALSE),"")</f>
        <v>0</v>
      </c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</row>
    <row r="21" spans="2:62" ht="15.95" customHeight="1" x14ac:dyDescent="0.2">
      <c r="B21" s="104">
        <v>15</v>
      </c>
      <c r="C21" s="105">
        <v>41560</v>
      </c>
      <c r="D21" s="106" t="s">
        <v>16</v>
      </c>
      <c r="E21" s="107" t="s">
        <v>17</v>
      </c>
      <c r="G21" s="69">
        <f>IF('Team and Driver'!H20&lt;&gt;"",'Team and Driver'!M20,"")</f>
        <v>14</v>
      </c>
      <c r="H21" s="75">
        <f>IF(L21&lt;&gt;"",IF($H$1&lt;77,G21,VLOOKUP(L21,'Dummy Table Standings'!$B$3:$CR$32,$H$1,FALSE)),"")</f>
        <v>14</v>
      </c>
      <c r="I21" s="71" t="str">
        <f t="shared" si="0"/>
        <v/>
      </c>
      <c r="J21" s="69" t="str">
        <f t="shared" si="1"/>
        <v/>
      </c>
      <c r="K21" s="70"/>
      <c r="L21" s="72" t="str">
        <f>VLOOKUP(G21,'Dummy Table Standings'!$A$3:$B$32,2,FALSE)</f>
        <v>Claudio Corti</v>
      </c>
      <c r="M21" s="76" t="str">
        <f>VLOOKUP(G21,'Dummy Table Standings'!$A$3:$D$32,4,FALSE)</f>
        <v>NGM Mobile Forward Racing</v>
      </c>
      <c r="N21" s="69">
        <f t="shared" si="2"/>
        <v>0</v>
      </c>
      <c r="O21" s="69">
        <f t="shared" si="3"/>
        <v>0</v>
      </c>
      <c r="P21" s="69">
        <f>IF($L21&lt;&gt;"",VLOOKUP($L21,'Dummy Table Standings'!$B$3:$BE$32,P$7+36,FALSE),"")</f>
        <v>0</v>
      </c>
      <c r="Q21" s="69">
        <f>IF($L21&lt;&gt;"",VLOOKUP($L21,'Dummy Table Standings'!$B$3:$BE$32,Q$7+36,FALSE),"")</f>
        <v>0</v>
      </c>
      <c r="R21" s="69">
        <f>IF($L21&lt;&gt;"",VLOOKUP($L21,'Dummy Table Standings'!$B$3:$BE$32,R$7+36,FALSE),"")</f>
        <v>0</v>
      </c>
      <c r="S21" s="69">
        <f>IF($L21&lt;&gt;"",VLOOKUP($L21,'Dummy Table Standings'!$B$3:$BE$32,S$7+36,FALSE),"")</f>
        <v>0</v>
      </c>
      <c r="T21" s="69">
        <f>IF($L21&lt;&gt;"",VLOOKUP($L21,'Dummy Table Standings'!$B$3:$BE$32,T$7+36,FALSE),"")</f>
        <v>0</v>
      </c>
      <c r="U21" s="69">
        <f>IF($L21&lt;&gt;"",VLOOKUP($L21,'Dummy Table Standings'!$B$3:$BE$32,U$7+36,FALSE),"")</f>
        <v>0</v>
      </c>
      <c r="V21" s="69">
        <f>IF($L21&lt;&gt;"",VLOOKUP($L21,'Dummy Table Standings'!$B$3:$BE$32,V$7+36,FALSE),"")</f>
        <v>0</v>
      </c>
      <c r="W21" s="69">
        <f>IF($L21&lt;&gt;"",VLOOKUP($L21,'Dummy Table Standings'!$B$3:$BE$32,W$7+36,FALSE),"")</f>
        <v>0</v>
      </c>
      <c r="X21" s="69">
        <f>IF($L21&lt;&gt;"",VLOOKUP($L21,'Dummy Table Standings'!$B$3:$BE$32,X$7+36,FALSE),"")</f>
        <v>0</v>
      </c>
      <c r="Y21" s="69">
        <f>IF($L21&lt;&gt;"",VLOOKUP($L21,'Dummy Table Standings'!$B$3:$BE$32,Y$7+36,FALSE),"")</f>
        <v>0</v>
      </c>
      <c r="Z21" s="69">
        <f>IF($L21&lt;&gt;"",VLOOKUP($L21,'Dummy Table Standings'!$B$3:$BE$32,Z$7+36,FALSE),"")</f>
        <v>0</v>
      </c>
      <c r="AA21" s="69">
        <f>IF($L21&lt;&gt;"",VLOOKUP($L21,'Dummy Table Standings'!$B$3:$BE$32,AA$7+36,FALSE),"")</f>
        <v>0</v>
      </c>
      <c r="AB21" s="69">
        <f>IF($L21&lt;&gt;"",VLOOKUP($L21,'Dummy Table Standings'!$B$3:$BE$32,AB$7+36,FALSE),"")</f>
        <v>0</v>
      </c>
      <c r="AC21" s="69">
        <f>IF($L21&lt;&gt;"",VLOOKUP($L21,'Dummy Table Standings'!$B$3:$BE$32,AC$7+36,FALSE),"")</f>
        <v>0</v>
      </c>
      <c r="AD21" s="69">
        <f>IF($L21&lt;&gt;"",VLOOKUP($L21,'Dummy Table Standings'!$B$3:$BE$32,AD$7+36,FALSE),"")</f>
        <v>0</v>
      </c>
      <c r="AE21" s="69">
        <f>IF($L21&lt;&gt;"",VLOOKUP($L21,'Dummy Table Standings'!$B$3:$BE$32,AE$7+36,FALSE),"")</f>
        <v>0</v>
      </c>
      <c r="AF21" s="69">
        <f>IF($L21&lt;&gt;"",VLOOKUP($L21,'Dummy Table Standings'!$B$3:$BE$32,AF$7+36,FALSE),"")</f>
        <v>0</v>
      </c>
      <c r="AG21" s="69">
        <f>IF($L21&lt;&gt;"",VLOOKUP($L21,'Dummy Table Standings'!$B$3:$BE$32,AG$7+36,FALSE),"")</f>
        <v>0</v>
      </c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</row>
    <row r="22" spans="2:62" ht="15.95" customHeight="1" x14ac:dyDescent="0.2">
      <c r="B22" s="109">
        <v>16</v>
      </c>
      <c r="C22" s="110">
        <v>41567</v>
      </c>
      <c r="D22" s="111" t="s">
        <v>32</v>
      </c>
      <c r="E22" s="112" t="s">
        <v>89</v>
      </c>
      <c r="G22" s="65">
        <f>IF('Team and Driver'!H21&lt;&gt;"",'Team and Driver'!M21,"")</f>
        <v>15</v>
      </c>
      <c r="H22" s="73">
        <f>IF(L22&lt;&gt;"",IF($H$1&lt;77,G22,VLOOKUP(L22,'Dummy Table Standings'!$B$3:$CR$32,$H$1,FALSE)),"")</f>
        <v>15</v>
      </c>
      <c r="I22" s="67" t="str">
        <f t="shared" si="0"/>
        <v/>
      </c>
      <c r="J22" s="65" t="str">
        <f t="shared" si="1"/>
        <v/>
      </c>
      <c r="K22" s="66"/>
      <c r="L22" s="68" t="str">
        <f>VLOOKUP(G22,'Dummy Table Standings'!$A$3:$B$32,2,FALSE)</f>
        <v>Yonny Hernandez</v>
      </c>
      <c r="M22" s="74" t="str">
        <f>VLOOKUP(G22,'Dummy Table Standings'!$A$3:$D$32,4,FALSE)</f>
        <v>Paul Bird Motorsport</v>
      </c>
      <c r="N22" s="65">
        <f t="shared" si="2"/>
        <v>0</v>
      </c>
      <c r="O22" s="65">
        <f t="shared" si="3"/>
        <v>0</v>
      </c>
      <c r="P22" s="65">
        <f>IF($L22&lt;&gt;"",VLOOKUP($L22,'Dummy Table Standings'!$B$3:$BE$32,P$7+36,FALSE),"")</f>
        <v>0</v>
      </c>
      <c r="Q22" s="65">
        <f>IF($L22&lt;&gt;"",VLOOKUP($L22,'Dummy Table Standings'!$B$3:$BE$32,Q$7+36,FALSE),"")</f>
        <v>0</v>
      </c>
      <c r="R22" s="65">
        <f>IF($L22&lt;&gt;"",VLOOKUP($L22,'Dummy Table Standings'!$B$3:$BE$32,R$7+36,FALSE),"")</f>
        <v>0</v>
      </c>
      <c r="S22" s="65">
        <f>IF($L22&lt;&gt;"",VLOOKUP($L22,'Dummy Table Standings'!$B$3:$BE$32,S$7+36,FALSE),"")</f>
        <v>0</v>
      </c>
      <c r="T22" s="65">
        <f>IF($L22&lt;&gt;"",VLOOKUP($L22,'Dummy Table Standings'!$B$3:$BE$32,T$7+36,FALSE),"")</f>
        <v>0</v>
      </c>
      <c r="U22" s="65">
        <f>IF($L22&lt;&gt;"",VLOOKUP($L22,'Dummy Table Standings'!$B$3:$BE$32,U$7+36,FALSE),"")</f>
        <v>0</v>
      </c>
      <c r="V22" s="65">
        <f>IF($L22&lt;&gt;"",VLOOKUP($L22,'Dummy Table Standings'!$B$3:$BE$32,V$7+36,FALSE),"")</f>
        <v>0</v>
      </c>
      <c r="W22" s="65">
        <f>IF($L22&lt;&gt;"",VLOOKUP($L22,'Dummy Table Standings'!$B$3:$BE$32,W$7+36,FALSE),"")</f>
        <v>0</v>
      </c>
      <c r="X22" s="65">
        <f>IF($L22&lt;&gt;"",VLOOKUP($L22,'Dummy Table Standings'!$B$3:$BE$32,X$7+36,FALSE),"")</f>
        <v>0</v>
      </c>
      <c r="Y22" s="65">
        <f>IF($L22&lt;&gt;"",VLOOKUP($L22,'Dummy Table Standings'!$B$3:$BE$32,Y$7+36,FALSE),"")</f>
        <v>0</v>
      </c>
      <c r="Z22" s="65">
        <f>IF($L22&lt;&gt;"",VLOOKUP($L22,'Dummy Table Standings'!$B$3:$BE$32,Z$7+36,FALSE),"")</f>
        <v>0</v>
      </c>
      <c r="AA22" s="65">
        <f>IF($L22&lt;&gt;"",VLOOKUP($L22,'Dummy Table Standings'!$B$3:$BE$32,AA$7+36,FALSE),"")</f>
        <v>0</v>
      </c>
      <c r="AB22" s="65">
        <f>IF($L22&lt;&gt;"",VLOOKUP($L22,'Dummy Table Standings'!$B$3:$BE$32,AB$7+36,FALSE),"")</f>
        <v>0</v>
      </c>
      <c r="AC22" s="65">
        <f>IF($L22&lt;&gt;"",VLOOKUP($L22,'Dummy Table Standings'!$B$3:$BE$32,AC$7+36,FALSE),"")</f>
        <v>0</v>
      </c>
      <c r="AD22" s="65">
        <f>IF($L22&lt;&gt;"",VLOOKUP($L22,'Dummy Table Standings'!$B$3:$BE$32,AD$7+36,FALSE),"")</f>
        <v>0</v>
      </c>
      <c r="AE22" s="65">
        <f>IF($L22&lt;&gt;"",VLOOKUP($L22,'Dummy Table Standings'!$B$3:$BE$32,AE$7+36,FALSE),"")</f>
        <v>0</v>
      </c>
      <c r="AF22" s="65">
        <f>IF($L22&lt;&gt;"",VLOOKUP($L22,'Dummy Table Standings'!$B$3:$BE$32,AF$7+36,FALSE),"")</f>
        <v>0</v>
      </c>
      <c r="AG22" s="65">
        <f>IF($L22&lt;&gt;"",VLOOKUP($L22,'Dummy Table Standings'!$B$3:$BE$32,AG$7+36,FALSE),"")</f>
        <v>0</v>
      </c>
    </row>
    <row r="23" spans="2:62" ht="15.95" customHeight="1" x14ac:dyDescent="0.2">
      <c r="B23" s="104">
        <v>17</v>
      </c>
      <c r="C23" s="105">
        <v>41574</v>
      </c>
      <c r="D23" s="106" t="s">
        <v>23</v>
      </c>
      <c r="E23" s="107" t="s">
        <v>88</v>
      </c>
      <c r="G23" s="69">
        <f>IF('Team and Driver'!H22&lt;&gt;"",'Team and Driver'!M22,"")</f>
        <v>16</v>
      </c>
      <c r="H23" s="75">
        <f>IF(L23&lt;&gt;"",IF($H$1&lt;77,G23,VLOOKUP(L23,'Dummy Table Standings'!$B$3:$CR$32,$H$1,FALSE)),"")</f>
        <v>16</v>
      </c>
      <c r="I23" s="71" t="str">
        <f t="shared" si="0"/>
        <v/>
      </c>
      <c r="J23" s="69" t="str">
        <f t="shared" si="1"/>
        <v/>
      </c>
      <c r="K23" s="70"/>
      <c r="L23" s="72" t="str">
        <f>VLOOKUP(G23,'Dummy Table Standings'!$A$3:$B$32,2,FALSE)</f>
        <v>Michael Laverty</v>
      </c>
      <c r="M23" s="76" t="str">
        <f>VLOOKUP(G23,'Dummy Table Standings'!$A$3:$D$32,4,FALSE)</f>
        <v>Paul Bird Motorsport</v>
      </c>
      <c r="N23" s="69">
        <f t="shared" si="2"/>
        <v>0</v>
      </c>
      <c r="O23" s="69">
        <f t="shared" si="3"/>
        <v>0</v>
      </c>
      <c r="P23" s="69">
        <f>IF($L23&lt;&gt;"",VLOOKUP($L23,'Dummy Table Standings'!$B$3:$BE$32,P$7+36,FALSE),"")</f>
        <v>0</v>
      </c>
      <c r="Q23" s="69">
        <f>IF($L23&lt;&gt;"",VLOOKUP($L23,'Dummy Table Standings'!$B$3:$BE$32,Q$7+36,FALSE),"")</f>
        <v>0</v>
      </c>
      <c r="R23" s="69">
        <f>IF($L23&lt;&gt;"",VLOOKUP($L23,'Dummy Table Standings'!$B$3:$BE$32,R$7+36,FALSE),"")</f>
        <v>0</v>
      </c>
      <c r="S23" s="69">
        <f>IF($L23&lt;&gt;"",VLOOKUP($L23,'Dummy Table Standings'!$B$3:$BE$32,S$7+36,FALSE),"")</f>
        <v>0</v>
      </c>
      <c r="T23" s="69">
        <f>IF($L23&lt;&gt;"",VLOOKUP($L23,'Dummy Table Standings'!$B$3:$BE$32,T$7+36,FALSE),"")</f>
        <v>0</v>
      </c>
      <c r="U23" s="69">
        <f>IF($L23&lt;&gt;"",VLOOKUP($L23,'Dummy Table Standings'!$B$3:$BE$32,U$7+36,FALSE),"")</f>
        <v>0</v>
      </c>
      <c r="V23" s="69">
        <f>IF($L23&lt;&gt;"",VLOOKUP($L23,'Dummy Table Standings'!$B$3:$BE$32,V$7+36,FALSE),"")</f>
        <v>0</v>
      </c>
      <c r="W23" s="69">
        <f>IF($L23&lt;&gt;"",VLOOKUP($L23,'Dummy Table Standings'!$B$3:$BE$32,W$7+36,FALSE),"")</f>
        <v>0</v>
      </c>
      <c r="X23" s="69">
        <f>IF($L23&lt;&gt;"",VLOOKUP($L23,'Dummy Table Standings'!$B$3:$BE$32,X$7+36,FALSE),"")</f>
        <v>0</v>
      </c>
      <c r="Y23" s="69">
        <f>IF($L23&lt;&gt;"",VLOOKUP($L23,'Dummy Table Standings'!$B$3:$BE$32,Y$7+36,FALSE),"")</f>
        <v>0</v>
      </c>
      <c r="Z23" s="69">
        <f>IF($L23&lt;&gt;"",VLOOKUP($L23,'Dummy Table Standings'!$B$3:$BE$32,Z$7+36,FALSE),"")</f>
        <v>0</v>
      </c>
      <c r="AA23" s="69">
        <f>IF($L23&lt;&gt;"",VLOOKUP($L23,'Dummy Table Standings'!$B$3:$BE$32,AA$7+36,FALSE),"")</f>
        <v>0</v>
      </c>
      <c r="AB23" s="69">
        <f>IF($L23&lt;&gt;"",VLOOKUP($L23,'Dummy Table Standings'!$B$3:$BE$32,AB$7+36,FALSE),"")</f>
        <v>0</v>
      </c>
      <c r="AC23" s="69">
        <f>IF($L23&lt;&gt;"",VLOOKUP($L23,'Dummy Table Standings'!$B$3:$BE$32,AC$7+36,FALSE),"")</f>
        <v>0</v>
      </c>
      <c r="AD23" s="69">
        <f>IF($L23&lt;&gt;"",VLOOKUP($L23,'Dummy Table Standings'!$B$3:$BE$32,AD$7+36,FALSE),"")</f>
        <v>0</v>
      </c>
      <c r="AE23" s="69">
        <f>IF($L23&lt;&gt;"",VLOOKUP($L23,'Dummy Table Standings'!$B$3:$BE$32,AE$7+36,FALSE),"")</f>
        <v>0</v>
      </c>
      <c r="AF23" s="69">
        <f>IF($L23&lt;&gt;"",VLOOKUP($L23,'Dummy Table Standings'!$B$3:$BE$32,AF$7+36,FALSE),"")</f>
        <v>0</v>
      </c>
      <c r="AG23" s="69">
        <f>IF($L23&lt;&gt;"",VLOOKUP($L23,'Dummy Table Standings'!$B$3:$BE$32,AG$7+36,FALSE),"")</f>
        <v>0</v>
      </c>
    </row>
    <row r="24" spans="2:62" ht="15.95" customHeight="1" x14ac:dyDescent="0.2">
      <c r="B24" s="109">
        <v>18</v>
      </c>
      <c r="C24" s="110">
        <v>41588</v>
      </c>
      <c r="D24" s="111" t="s">
        <v>18</v>
      </c>
      <c r="E24" s="112" t="s">
        <v>21</v>
      </c>
      <c r="G24" s="65">
        <f>IF('Team and Driver'!H23&lt;&gt;"",'Team and Driver'!M23,"")</f>
        <v>17</v>
      </c>
      <c r="H24" s="73">
        <f>IF(L24&lt;&gt;"",IF($H$1&lt;77,G24,VLOOKUP(L24,'Dummy Table Standings'!$B$3:$CR$32,$H$1,FALSE)),"")</f>
        <v>17</v>
      </c>
      <c r="I24" s="67" t="str">
        <f t="shared" si="0"/>
        <v/>
      </c>
      <c r="J24" s="65" t="str">
        <f t="shared" si="1"/>
        <v/>
      </c>
      <c r="K24" s="66"/>
      <c r="L24" s="68" t="str">
        <f>VLOOKUP(G24,'Dummy Table Standings'!$A$3:$B$32,2,FALSE)</f>
        <v>Randy De Puniet</v>
      </c>
      <c r="M24" s="74" t="str">
        <f>VLOOKUP(G24,'Dummy Table Standings'!$A$3:$D$32,4,FALSE)</f>
        <v>Power Electronics Aspar</v>
      </c>
      <c r="N24" s="65">
        <f t="shared" si="2"/>
        <v>0</v>
      </c>
      <c r="O24" s="65">
        <f t="shared" si="3"/>
        <v>0</v>
      </c>
      <c r="P24" s="65">
        <f>IF($L24&lt;&gt;"",VLOOKUP($L24,'Dummy Table Standings'!$B$3:$BE$32,P$7+36,FALSE),"")</f>
        <v>0</v>
      </c>
      <c r="Q24" s="65">
        <f>IF($L24&lt;&gt;"",VLOOKUP($L24,'Dummy Table Standings'!$B$3:$BE$32,Q$7+36,FALSE),"")</f>
        <v>0</v>
      </c>
      <c r="R24" s="65">
        <f>IF($L24&lt;&gt;"",VLOOKUP($L24,'Dummy Table Standings'!$B$3:$BE$32,R$7+36,FALSE),"")</f>
        <v>0</v>
      </c>
      <c r="S24" s="65">
        <f>IF($L24&lt;&gt;"",VLOOKUP($L24,'Dummy Table Standings'!$B$3:$BE$32,S$7+36,FALSE),"")</f>
        <v>0</v>
      </c>
      <c r="T24" s="65">
        <f>IF($L24&lt;&gt;"",VLOOKUP($L24,'Dummy Table Standings'!$B$3:$BE$32,T$7+36,FALSE),"")</f>
        <v>0</v>
      </c>
      <c r="U24" s="65">
        <f>IF($L24&lt;&gt;"",VLOOKUP($L24,'Dummy Table Standings'!$B$3:$BE$32,U$7+36,FALSE),"")</f>
        <v>0</v>
      </c>
      <c r="V24" s="65">
        <f>IF($L24&lt;&gt;"",VLOOKUP($L24,'Dummy Table Standings'!$B$3:$BE$32,V$7+36,FALSE),"")</f>
        <v>0</v>
      </c>
      <c r="W24" s="65">
        <f>IF($L24&lt;&gt;"",VLOOKUP($L24,'Dummy Table Standings'!$B$3:$BE$32,W$7+36,FALSE),"")</f>
        <v>0</v>
      </c>
      <c r="X24" s="65">
        <f>IF($L24&lt;&gt;"",VLOOKUP($L24,'Dummy Table Standings'!$B$3:$BE$32,X$7+36,FALSE),"")</f>
        <v>0</v>
      </c>
      <c r="Y24" s="65">
        <f>IF($L24&lt;&gt;"",VLOOKUP($L24,'Dummy Table Standings'!$B$3:$BE$32,Y$7+36,FALSE),"")</f>
        <v>0</v>
      </c>
      <c r="Z24" s="65">
        <f>IF($L24&lt;&gt;"",VLOOKUP($L24,'Dummy Table Standings'!$B$3:$BE$32,Z$7+36,FALSE),"")</f>
        <v>0</v>
      </c>
      <c r="AA24" s="65">
        <f>IF($L24&lt;&gt;"",VLOOKUP($L24,'Dummy Table Standings'!$B$3:$BE$32,AA$7+36,FALSE),"")</f>
        <v>0</v>
      </c>
      <c r="AB24" s="65">
        <f>IF($L24&lt;&gt;"",VLOOKUP($L24,'Dummy Table Standings'!$B$3:$BE$32,AB$7+36,FALSE),"")</f>
        <v>0</v>
      </c>
      <c r="AC24" s="65">
        <f>IF($L24&lt;&gt;"",VLOOKUP($L24,'Dummy Table Standings'!$B$3:$BE$32,AC$7+36,FALSE),"")</f>
        <v>0</v>
      </c>
      <c r="AD24" s="65">
        <f>IF($L24&lt;&gt;"",VLOOKUP($L24,'Dummy Table Standings'!$B$3:$BE$32,AD$7+36,FALSE),"")</f>
        <v>0</v>
      </c>
      <c r="AE24" s="65">
        <f>IF($L24&lt;&gt;"",VLOOKUP($L24,'Dummy Table Standings'!$B$3:$BE$32,AE$7+36,FALSE),"")</f>
        <v>0</v>
      </c>
      <c r="AF24" s="65">
        <f>IF($L24&lt;&gt;"",VLOOKUP($L24,'Dummy Table Standings'!$B$3:$BE$32,AF$7+36,FALSE),"")</f>
        <v>0</v>
      </c>
      <c r="AG24" s="65">
        <f>IF($L24&lt;&gt;"",VLOOKUP($L24,'Dummy Table Standings'!$B$3:$BE$32,AG$7+36,FALSE),"")</f>
        <v>0</v>
      </c>
    </row>
    <row r="25" spans="2:62" ht="15.95" customHeight="1" x14ac:dyDescent="0.2">
      <c r="B25" s="136" t="s">
        <v>183</v>
      </c>
      <c r="C25" s="135"/>
      <c r="D25" s="136"/>
      <c r="E25" s="133"/>
      <c r="G25" s="69">
        <f>IF('Team and Driver'!H24&lt;&gt;"",'Team and Driver'!M24,"")</f>
        <v>18</v>
      </c>
      <c r="H25" s="75">
        <f>IF(L25&lt;&gt;"",IF($H$1&lt;77,G25,VLOOKUP(L25,'Dummy Table Standings'!$B$3:$CR$32,$H$1,FALSE)),"")</f>
        <v>18</v>
      </c>
      <c r="I25" s="71" t="str">
        <f t="shared" si="0"/>
        <v/>
      </c>
      <c r="J25" s="69" t="str">
        <f t="shared" si="1"/>
        <v/>
      </c>
      <c r="K25" s="70"/>
      <c r="L25" s="72" t="str">
        <f>VLOOKUP(G25,'Dummy Table Standings'!$A$3:$B$32,2,FALSE)</f>
        <v>Aleix Espargaro</v>
      </c>
      <c r="M25" s="76" t="str">
        <f>VLOOKUP(G25,'Dummy Table Standings'!$A$3:$D$32,4,FALSE)</f>
        <v>Power Electronics Aspar</v>
      </c>
      <c r="N25" s="69">
        <f t="shared" si="2"/>
        <v>0</v>
      </c>
      <c r="O25" s="69">
        <f t="shared" si="3"/>
        <v>0</v>
      </c>
      <c r="P25" s="69">
        <f>IF($L25&lt;&gt;"",VLOOKUP($L25,'Dummy Table Standings'!$B$3:$BE$32,P$7+36,FALSE),"")</f>
        <v>0</v>
      </c>
      <c r="Q25" s="69">
        <f>IF($L25&lt;&gt;"",VLOOKUP($L25,'Dummy Table Standings'!$B$3:$BE$32,Q$7+36,FALSE),"")</f>
        <v>0</v>
      </c>
      <c r="R25" s="69">
        <f>IF($L25&lt;&gt;"",VLOOKUP($L25,'Dummy Table Standings'!$B$3:$BE$32,R$7+36,FALSE),"")</f>
        <v>0</v>
      </c>
      <c r="S25" s="69">
        <f>IF($L25&lt;&gt;"",VLOOKUP($L25,'Dummy Table Standings'!$B$3:$BE$32,S$7+36,FALSE),"")</f>
        <v>0</v>
      </c>
      <c r="T25" s="69">
        <f>IF($L25&lt;&gt;"",VLOOKUP($L25,'Dummy Table Standings'!$B$3:$BE$32,T$7+36,FALSE),"")</f>
        <v>0</v>
      </c>
      <c r="U25" s="69">
        <f>IF($L25&lt;&gt;"",VLOOKUP($L25,'Dummy Table Standings'!$B$3:$BE$32,U$7+36,FALSE),"")</f>
        <v>0</v>
      </c>
      <c r="V25" s="69">
        <f>IF($L25&lt;&gt;"",VLOOKUP($L25,'Dummy Table Standings'!$B$3:$BE$32,V$7+36,FALSE),"")</f>
        <v>0</v>
      </c>
      <c r="W25" s="69">
        <f>IF($L25&lt;&gt;"",VLOOKUP($L25,'Dummy Table Standings'!$B$3:$BE$32,W$7+36,FALSE),"")</f>
        <v>0</v>
      </c>
      <c r="X25" s="69">
        <f>IF($L25&lt;&gt;"",VLOOKUP($L25,'Dummy Table Standings'!$B$3:$BE$32,X$7+36,FALSE),"")</f>
        <v>0</v>
      </c>
      <c r="Y25" s="69">
        <f>IF($L25&lt;&gt;"",VLOOKUP($L25,'Dummy Table Standings'!$B$3:$BE$32,Y$7+36,FALSE),"")</f>
        <v>0</v>
      </c>
      <c r="Z25" s="69">
        <f>IF($L25&lt;&gt;"",VLOOKUP($L25,'Dummy Table Standings'!$B$3:$BE$32,Z$7+36,FALSE),"")</f>
        <v>0</v>
      </c>
      <c r="AA25" s="69">
        <f>IF($L25&lt;&gt;"",VLOOKUP($L25,'Dummy Table Standings'!$B$3:$BE$32,AA$7+36,FALSE),"")</f>
        <v>0</v>
      </c>
      <c r="AB25" s="69">
        <f>IF($L25&lt;&gt;"",VLOOKUP($L25,'Dummy Table Standings'!$B$3:$BE$32,AB$7+36,FALSE),"")</f>
        <v>0</v>
      </c>
      <c r="AC25" s="69">
        <f>IF($L25&lt;&gt;"",VLOOKUP($L25,'Dummy Table Standings'!$B$3:$BE$32,AC$7+36,FALSE),"")</f>
        <v>0</v>
      </c>
      <c r="AD25" s="69">
        <f>IF($L25&lt;&gt;"",VLOOKUP($L25,'Dummy Table Standings'!$B$3:$BE$32,AD$7+36,FALSE),"")</f>
        <v>0</v>
      </c>
      <c r="AE25" s="69">
        <f>IF($L25&lt;&gt;"",VLOOKUP($L25,'Dummy Table Standings'!$B$3:$BE$32,AE$7+36,FALSE),"")</f>
        <v>0</v>
      </c>
      <c r="AF25" s="69">
        <f>IF($L25&lt;&gt;"",VLOOKUP($L25,'Dummy Table Standings'!$B$3:$BE$32,AF$7+36,FALSE),"")</f>
        <v>0</v>
      </c>
      <c r="AG25" s="69">
        <f>IF($L25&lt;&gt;"",VLOOKUP($L25,'Dummy Table Standings'!$B$3:$BE$32,AG$7+36,FALSE),"")</f>
        <v>0</v>
      </c>
    </row>
    <row r="26" spans="2:62" ht="15.95" customHeight="1" x14ac:dyDescent="0.2">
      <c r="C26" s="13"/>
      <c r="G26" s="65">
        <f>IF('Team and Driver'!H25&lt;&gt;"",'Team and Driver'!M25,"")</f>
        <v>19</v>
      </c>
      <c r="H26" s="73">
        <f>IF(L26&lt;&gt;"",IF($H$1&lt;77,G26,VLOOKUP(L26,'Dummy Table Standings'!$B$3:$CR$32,$H$1,FALSE)),"")</f>
        <v>19</v>
      </c>
      <c r="I26" s="67" t="str">
        <f t="shared" si="0"/>
        <v/>
      </c>
      <c r="J26" s="65" t="str">
        <f t="shared" si="1"/>
        <v/>
      </c>
      <c r="K26" s="66"/>
      <c r="L26" s="68" t="str">
        <f>VLOOKUP(G26,'Dummy Table Standings'!$A$3:$B$32,2,FALSE)</f>
        <v>Ben Spies</v>
      </c>
      <c r="M26" s="74" t="str">
        <f>VLOOKUP(G26,'Dummy Table Standings'!$A$3:$D$32,4,FALSE)</f>
        <v>Pramac Racing Team</v>
      </c>
      <c r="N26" s="65">
        <f t="shared" si="2"/>
        <v>0</v>
      </c>
      <c r="O26" s="65">
        <f t="shared" si="3"/>
        <v>0</v>
      </c>
      <c r="P26" s="65">
        <f>IF($L26&lt;&gt;"",VLOOKUP($L26,'Dummy Table Standings'!$B$3:$BE$32,P$7+36,FALSE),"")</f>
        <v>0</v>
      </c>
      <c r="Q26" s="65">
        <f>IF($L26&lt;&gt;"",VLOOKUP($L26,'Dummy Table Standings'!$B$3:$BE$32,Q$7+36,FALSE),"")</f>
        <v>0</v>
      </c>
      <c r="R26" s="65">
        <f>IF($L26&lt;&gt;"",VLOOKUP($L26,'Dummy Table Standings'!$B$3:$BE$32,R$7+36,FALSE),"")</f>
        <v>0</v>
      </c>
      <c r="S26" s="65">
        <f>IF($L26&lt;&gt;"",VLOOKUP($L26,'Dummy Table Standings'!$B$3:$BE$32,S$7+36,FALSE),"")</f>
        <v>0</v>
      </c>
      <c r="T26" s="65">
        <f>IF($L26&lt;&gt;"",VLOOKUP($L26,'Dummy Table Standings'!$B$3:$BE$32,T$7+36,FALSE),"")</f>
        <v>0</v>
      </c>
      <c r="U26" s="65">
        <f>IF($L26&lt;&gt;"",VLOOKUP($L26,'Dummy Table Standings'!$B$3:$BE$32,U$7+36,FALSE),"")</f>
        <v>0</v>
      </c>
      <c r="V26" s="65">
        <f>IF($L26&lt;&gt;"",VLOOKUP($L26,'Dummy Table Standings'!$B$3:$BE$32,V$7+36,FALSE),"")</f>
        <v>0</v>
      </c>
      <c r="W26" s="65">
        <f>IF($L26&lt;&gt;"",VLOOKUP($L26,'Dummy Table Standings'!$B$3:$BE$32,W$7+36,FALSE),"")</f>
        <v>0</v>
      </c>
      <c r="X26" s="65">
        <f>IF($L26&lt;&gt;"",VLOOKUP($L26,'Dummy Table Standings'!$B$3:$BE$32,X$7+36,FALSE),"")</f>
        <v>0</v>
      </c>
      <c r="Y26" s="65">
        <f>IF($L26&lt;&gt;"",VLOOKUP($L26,'Dummy Table Standings'!$B$3:$BE$32,Y$7+36,FALSE),"")</f>
        <v>0</v>
      </c>
      <c r="Z26" s="65">
        <f>IF($L26&lt;&gt;"",VLOOKUP($L26,'Dummy Table Standings'!$B$3:$BE$32,Z$7+36,FALSE),"")</f>
        <v>0</v>
      </c>
      <c r="AA26" s="65">
        <f>IF($L26&lt;&gt;"",VLOOKUP($L26,'Dummy Table Standings'!$B$3:$BE$32,AA$7+36,FALSE),"")</f>
        <v>0</v>
      </c>
      <c r="AB26" s="65">
        <f>IF($L26&lt;&gt;"",VLOOKUP($L26,'Dummy Table Standings'!$B$3:$BE$32,AB$7+36,FALSE),"")</f>
        <v>0</v>
      </c>
      <c r="AC26" s="65">
        <f>IF($L26&lt;&gt;"",VLOOKUP($L26,'Dummy Table Standings'!$B$3:$BE$32,AC$7+36,FALSE),"")</f>
        <v>0</v>
      </c>
      <c r="AD26" s="65">
        <f>IF($L26&lt;&gt;"",VLOOKUP($L26,'Dummy Table Standings'!$B$3:$BE$32,AD$7+36,FALSE),"")</f>
        <v>0</v>
      </c>
      <c r="AE26" s="65">
        <f>IF($L26&lt;&gt;"",VLOOKUP($L26,'Dummy Table Standings'!$B$3:$BE$32,AE$7+36,FALSE),"")</f>
        <v>0</v>
      </c>
      <c r="AF26" s="65">
        <f>IF($L26&lt;&gt;"",VLOOKUP($L26,'Dummy Table Standings'!$B$3:$BE$32,AF$7+36,FALSE),"")</f>
        <v>0</v>
      </c>
      <c r="AG26" s="65">
        <f>IF($L26&lt;&gt;"",VLOOKUP($L26,'Dummy Table Standings'!$B$3:$BE$32,AG$7+36,FALSE),"")</f>
        <v>0</v>
      </c>
    </row>
    <row r="27" spans="2:62" ht="15.95" customHeight="1" x14ac:dyDescent="0.2">
      <c r="G27" s="69">
        <f>IF('Team and Driver'!H26&lt;&gt;"",'Team and Driver'!M26,"")</f>
        <v>20</v>
      </c>
      <c r="H27" s="75">
        <f>IF(L27&lt;&gt;"",IF($H$1&lt;77,G27,VLOOKUP(L27,'Dummy Table Standings'!$B$3:$CR$32,$H$1,FALSE)),"")</f>
        <v>20</v>
      </c>
      <c r="I27" s="71" t="str">
        <f t="shared" si="0"/>
        <v/>
      </c>
      <c r="J27" s="69" t="str">
        <f t="shared" si="1"/>
        <v/>
      </c>
      <c r="K27" s="70"/>
      <c r="L27" s="72" t="str">
        <f>VLOOKUP(G27,'Dummy Table Standings'!$A$3:$B$32,2,FALSE)</f>
        <v>Andrea Iannone</v>
      </c>
      <c r="M27" s="76" t="str">
        <f>VLOOKUP(G27,'Dummy Table Standings'!$A$3:$D$32,4,FALSE)</f>
        <v>Pramac Racing Team</v>
      </c>
      <c r="N27" s="69">
        <f t="shared" si="2"/>
        <v>0</v>
      </c>
      <c r="O27" s="69">
        <f t="shared" si="3"/>
        <v>0</v>
      </c>
      <c r="P27" s="69">
        <f>IF($L27&lt;&gt;"",VLOOKUP($L27,'Dummy Table Standings'!$B$3:$BE$32,P$7+36,FALSE),"")</f>
        <v>0</v>
      </c>
      <c r="Q27" s="69">
        <f>IF($L27&lt;&gt;"",VLOOKUP($L27,'Dummy Table Standings'!$B$3:$BE$32,Q$7+36,FALSE),"")</f>
        <v>0</v>
      </c>
      <c r="R27" s="69">
        <f>IF($L27&lt;&gt;"",VLOOKUP($L27,'Dummy Table Standings'!$B$3:$BE$32,R$7+36,FALSE),"")</f>
        <v>0</v>
      </c>
      <c r="S27" s="69">
        <f>IF($L27&lt;&gt;"",VLOOKUP($L27,'Dummy Table Standings'!$B$3:$BE$32,S$7+36,FALSE),"")</f>
        <v>0</v>
      </c>
      <c r="T27" s="69">
        <f>IF($L27&lt;&gt;"",VLOOKUP($L27,'Dummy Table Standings'!$B$3:$BE$32,T$7+36,FALSE),"")</f>
        <v>0</v>
      </c>
      <c r="U27" s="69">
        <f>IF($L27&lt;&gt;"",VLOOKUP($L27,'Dummy Table Standings'!$B$3:$BE$32,U$7+36,FALSE),"")</f>
        <v>0</v>
      </c>
      <c r="V27" s="69">
        <f>IF($L27&lt;&gt;"",VLOOKUP($L27,'Dummy Table Standings'!$B$3:$BE$32,V$7+36,FALSE),"")</f>
        <v>0</v>
      </c>
      <c r="W27" s="69">
        <f>IF($L27&lt;&gt;"",VLOOKUP($L27,'Dummy Table Standings'!$B$3:$BE$32,W$7+36,FALSE),"")</f>
        <v>0</v>
      </c>
      <c r="X27" s="69">
        <f>IF($L27&lt;&gt;"",VLOOKUP($L27,'Dummy Table Standings'!$B$3:$BE$32,X$7+36,FALSE),"")</f>
        <v>0</v>
      </c>
      <c r="Y27" s="69">
        <f>IF($L27&lt;&gt;"",VLOOKUP($L27,'Dummy Table Standings'!$B$3:$BE$32,Y$7+36,FALSE),"")</f>
        <v>0</v>
      </c>
      <c r="Z27" s="69">
        <f>IF($L27&lt;&gt;"",VLOOKUP($L27,'Dummy Table Standings'!$B$3:$BE$32,Z$7+36,FALSE),"")</f>
        <v>0</v>
      </c>
      <c r="AA27" s="69">
        <f>IF($L27&lt;&gt;"",VLOOKUP($L27,'Dummy Table Standings'!$B$3:$BE$32,AA$7+36,FALSE),"")</f>
        <v>0</v>
      </c>
      <c r="AB27" s="69">
        <f>IF($L27&lt;&gt;"",VLOOKUP($L27,'Dummy Table Standings'!$B$3:$BE$32,AB$7+36,FALSE),"")</f>
        <v>0</v>
      </c>
      <c r="AC27" s="69">
        <f>IF($L27&lt;&gt;"",VLOOKUP($L27,'Dummy Table Standings'!$B$3:$BE$32,AC$7+36,FALSE),"")</f>
        <v>0</v>
      </c>
      <c r="AD27" s="69">
        <f>IF($L27&lt;&gt;"",VLOOKUP($L27,'Dummy Table Standings'!$B$3:$BE$32,AD$7+36,FALSE),"")</f>
        <v>0</v>
      </c>
      <c r="AE27" s="69">
        <f>IF($L27&lt;&gt;"",VLOOKUP($L27,'Dummy Table Standings'!$B$3:$BE$32,AE$7+36,FALSE),"")</f>
        <v>0</v>
      </c>
      <c r="AF27" s="69">
        <f>IF($L27&lt;&gt;"",VLOOKUP($L27,'Dummy Table Standings'!$B$3:$BE$32,AF$7+36,FALSE),"")</f>
        <v>0</v>
      </c>
      <c r="AG27" s="69">
        <f>IF($L27&lt;&gt;"",VLOOKUP($L27,'Dummy Table Standings'!$B$3:$BE$32,AG$7+36,FALSE),"")</f>
        <v>0</v>
      </c>
    </row>
    <row r="28" spans="2:62" ht="15.95" customHeight="1" x14ac:dyDescent="0.2">
      <c r="G28" s="65">
        <f>IF('Team and Driver'!H27&lt;&gt;"",'Team and Driver'!M27,"")</f>
        <v>21</v>
      </c>
      <c r="H28" s="73">
        <f>IF(L28&lt;&gt;"",IF($H$1&lt;77,G28,VLOOKUP(L28,'Dummy Table Standings'!$B$3:$CR$32,$H$1,FALSE)),"")</f>
        <v>21</v>
      </c>
      <c r="I28" s="67" t="str">
        <f t="shared" si="0"/>
        <v/>
      </c>
      <c r="J28" s="65" t="str">
        <f t="shared" si="1"/>
        <v/>
      </c>
      <c r="K28" s="66"/>
      <c r="L28" s="68" t="str">
        <f>VLOOKUP(G28,'Dummy Table Standings'!$A$3:$B$32,2,FALSE)</f>
        <v>Dani Pedrosa</v>
      </c>
      <c r="M28" s="74" t="str">
        <f>VLOOKUP(G28,'Dummy Table Standings'!$A$3:$D$32,4,FALSE)</f>
        <v>Repsol Honda Team</v>
      </c>
      <c r="N28" s="65">
        <f t="shared" si="2"/>
        <v>0</v>
      </c>
      <c r="O28" s="65">
        <f t="shared" si="3"/>
        <v>0</v>
      </c>
      <c r="P28" s="65">
        <f>IF($L28&lt;&gt;"",VLOOKUP($L28,'Dummy Table Standings'!$B$3:$BE$32,P$7+36,FALSE),"")</f>
        <v>0</v>
      </c>
      <c r="Q28" s="65">
        <f>IF($L28&lt;&gt;"",VLOOKUP($L28,'Dummy Table Standings'!$B$3:$BE$32,Q$7+36,FALSE),"")</f>
        <v>0</v>
      </c>
      <c r="R28" s="65">
        <f>IF($L28&lt;&gt;"",VLOOKUP($L28,'Dummy Table Standings'!$B$3:$BE$32,R$7+36,FALSE),"")</f>
        <v>0</v>
      </c>
      <c r="S28" s="65">
        <f>IF($L28&lt;&gt;"",VLOOKUP($L28,'Dummy Table Standings'!$B$3:$BE$32,S$7+36,FALSE),"")</f>
        <v>0</v>
      </c>
      <c r="T28" s="65">
        <f>IF($L28&lt;&gt;"",VLOOKUP($L28,'Dummy Table Standings'!$B$3:$BE$32,T$7+36,FALSE),"")</f>
        <v>0</v>
      </c>
      <c r="U28" s="65">
        <f>IF($L28&lt;&gt;"",VLOOKUP($L28,'Dummy Table Standings'!$B$3:$BE$32,U$7+36,FALSE),"")</f>
        <v>0</v>
      </c>
      <c r="V28" s="65">
        <f>IF($L28&lt;&gt;"",VLOOKUP($L28,'Dummy Table Standings'!$B$3:$BE$32,V$7+36,FALSE),"")</f>
        <v>0</v>
      </c>
      <c r="W28" s="65">
        <f>IF($L28&lt;&gt;"",VLOOKUP($L28,'Dummy Table Standings'!$B$3:$BE$32,W$7+36,FALSE),"")</f>
        <v>0</v>
      </c>
      <c r="X28" s="65">
        <f>IF($L28&lt;&gt;"",VLOOKUP($L28,'Dummy Table Standings'!$B$3:$BE$32,X$7+36,FALSE),"")</f>
        <v>0</v>
      </c>
      <c r="Y28" s="65">
        <f>IF($L28&lt;&gt;"",VLOOKUP($L28,'Dummy Table Standings'!$B$3:$BE$32,Y$7+36,FALSE),"")</f>
        <v>0</v>
      </c>
      <c r="Z28" s="65">
        <f>IF($L28&lt;&gt;"",VLOOKUP($L28,'Dummy Table Standings'!$B$3:$BE$32,Z$7+36,FALSE),"")</f>
        <v>0</v>
      </c>
      <c r="AA28" s="65">
        <f>IF($L28&lt;&gt;"",VLOOKUP($L28,'Dummy Table Standings'!$B$3:$BE$32,AA$7+36,FALSE),"")</f>
        <v>0</v>
      </c>
      <c r="AB28" s="65">
        <f>IF($L28&lt;&gt;"",VLOOKUP($L28,'Dummy Table Standings'!$B$3:$BE$32,AB$7+36,FALSE),"")</f>
        <v>0</v>
      </c>
      <c r="AC28" s="65">
        <f>IF($L28&lt;&gt;"",VLOOKUP($L28,'Dummy Table Standings'!$B$3:$BE$32,AC$7+36,FALSE),"")</f>
        <v>0</v>
      </c>
      <c r="AD28" s="65">
        <f>IF($L28&lt;&gt;"",VLOOKUP($L28,'Dummy Table Standings'!$B$3:$BE$32,AD$7+36,FALSE),"")</f>
        <v>0</v>
      </c>
      <c r="AE28" s="65">
        <f>IF($L28&lt;&gt;"",VLOOKUP($L28,'Dummy Table Standings'!$B$3:$BE$32,AE$7+36,FALSE),"")</f>
        <v>0</v>
      </c>
      <c r="AF28" s="65">
        <f>IF($L28&lt;&gt;"",VLOOKUP($L28,'Dummy Table Standings'!$B$3:$BE$32,AF$7+36,FALSE),"")</f>
        <v>0</v>
      </c>
      <c r="AG28" s="65">
        <f>IF($L28&lt;&gt;"",VLOOKUP($L28,'Dummy Table Standings'!$B$3:$BE$32,AG$7+36,FALSE),"")</f>
        <v>0</v>
      </c>
    </row>
    <row r="29" spans="2:62" ht="15.95" customHeight="1" x14ac:dyDescent="0.2">
      <c r="G29" s="69">
        <f>IF('Team and Driver'!H28&lt;&gt;"",'Team and Driver'!M28,"")</f>
        <v>22</v>
      </c>
      <c r="H29" s="75">
        <f>IF(L29&lt;&gt;"",IF($H$1&lt;77,G29,VLOOKUP(L29,'Dummy Table Standings'!$B$3:$CR$32,$H$1,FALSE)),"")</f>
        <v>22</v>
      </c>
      <c r="I29" s="71" t="str">
        <f t="shared" si="0"/>
        <v/>
      </c>
      <c r="J29" s="69" t="str">
        <f t="shared" si="1"/>
        <v/>
      </c>
      <c r="K29" s="70"/>
      <c r="L29" s="72" t="str">
        <f>VLOOKUP(G29,'Dummy Table Standings'!$A$3:$B$32,2,FALSE)</f>
        <v>Marc Marquez</v>
      </c>
      <c r="M29" s="76" t="str">
        <f>VLOOKUP(G29,'Dummy Table Standings'!$A$3:$D$32,4,FALSE)</f>
        <v>Repsol Honda Team</v>
      </c>
      <c r="N29" s="69">
        <f t="shared" si="2"/>
        <v>0</v>
      </c>
      <c r="O29" s="69">
        <f t="shared" si="3"/>
        <v>0</v>
      </c>
      <c r="P29" s="69">
        <f>IF($L29&lt;&gt;"",VLOOKUP($L29,'Dummy Table Standings'!$B$3:$BE$32,P$7+36,FALSE),"")</f>
        <v>0</v>
      </c>
      <c r="Q29" s="69">
        <f>IF($L29&lt;&gt;"",VLOOKUP($L29,'Dummy Table Standings'!$B$3:$BE$32,Q$7+36,FALSE),"")</f>
        <v>0</v>
      </c>
      <c r="R29" s="69">
        <f>IF($L29&lt;&gt;"",VLOOKUP($L29,'Dummy Table Standings'!$B$3:$BE$32,R$7+36,FALSE),"")</f>
        <v>0</v>
      </c>
      <c r="S29" s="69">
        <f>IF($L29&lt;&gt;"",VLOOKUP($L29,'Dummy Table Standings'!$B$3:$BE$32,S$7+36,FALSE),"")</f>
        <v>0</v>
      </c>
      <c r="T29" s="69">
        <f>IF($L29&lt;&gt;"",VLOOKUP($L29,'Dummy Table Standings'!$B$3:$BE$32,T$7+36,FALSE),"")</f>
        <v>0</v>
      </c>
      <c r="U29" s="69">
        <f>IF($L29&lt;&gt;"",VLOOKUP($L29,'Dummy Table Standings'!$B$3:$BE$32,U$7+36,FALSE),"")</f>
        <v>0</v>
      </c>
      <c r="V29" s="69">
        <f>IF($L29&lt;&gt;"",VLOOKUP($L29,'Dummy Table Standings'!$B$3:$BE$32,V$7+36,FALSE),"")</f>
        <v>0</v>
      </c>
      <c r="W29" s="69">
        <f>IF($L29&lt;&gt;"",VLOOKUP($L29,'Dummy Table Standings'!$B$3:$BE$32,W$7+36,FALSE),"")</f>
        <v>0</v>
      </c>
      <c r="X29" s="69">
        <f>IF($L29&lt;&gt;"",VLOOKUP($L29,'Dummy Table Standings'!$B$3:$BE$32,X$7+36,FALSE),"")</f>
        <v>0</v>
      </c>
      <c r="Y29" s="69">
        <f>IF($L29&lt;&gt;"",VLOOKUP($L29,'Dummy Table Standings'!$B$3:$BE$32,Y$7+36,FALSE),"")</f>
        <v>0</v>
      </c>
      <c r="Z29" s="69">
        <f>IF($L29&lt;&gt;"",VLOOKUP($L29,'Dummy Table Standings'!$B$3:$BE$32,Z$7+36,FALSE),"")</f>
        <v>0</v>
      </c>
      <c r="AA29" s="69">
        <f>IF($L29&lt;&gt;"",VLOOKUP($L29,'Dummy Table Standings'!$B$3:$BE$32,AA$7+36,FALSE),"")</f>
        <v>0</v>
      </c>
      <c r="AB29" s="69">
        <f>IF($L29&lt;&gt;"",VLOOKUP($L29,'Dummy Table Standings'!$B$3:$BE$32,AB$7+36,FALSE),"")</f>
        <v>0</v>
      </c>
      <c r="AC29" s="69">
        <f>IF($L29&lt;&gt;"",VLOOKUP($L29,'Dummy Table Standings'!$B$3:$BE$32,AC$7+36,FALSE),"")</f>
        <v>0</v>
      </c>
      <c r="AD29" s="69">
        <f>IF($L29&lt;&gt;"",VLOOKUP($L29,'Dummy Table Standings'!$B$3:$BE$32,AD$7+36,FALSE),"")</f>
        <v>0</v>
      </c>
      <c r="AE29" s="69">
        <f>IF($L29&lt;&gt;"",VLOOKUP($L29,'Dummy Table Standings'!$B$3:$BE$32,AE$7+36,FALSE),"")</f>
        <v>0</v>
      </c>
      <c r="AF29" s="69">
        <f>IF($L29&lt;&gt;"",VLOOKUP($L29,'Dummy Table Standings'!$B$3:$BE$32,AF$7+36,FALSE),"")</f>
        <v>0</v>
      </c>
      <c r="AG29" s="69">
        <f>IF($L29&lt;&gt;"",VLOOKUP($L29,'Dummy Table Standings'!$B$3:$BE$32,AG$7+36,FALSE),"")</f>
        <v>0</v>
      </c>
    </row>
    <row r="30" spans="2:62" ht="15.95" customHeight="1" x14ac:dyDescent="0.2">
      <c r="G30" s="65">
        <f>IF('Team and Driver'!H29&lt;&gt;"",'Team and Driver'!M29,"")</f>
        <v>23</v>
      </c>
      <c r="H30" s="73">
        <f>IF(L30&lt;&gt;"",IF($H$1&lt;77,G30,VLOOKUP(L30,'Dummy Table Standings'!$B$3:$CR$32,$H$1,FALSE)),"")</f>
        <v>23</v>
      </c>
      <c r="I30" s="67" t="str">
        <f t="shared" si="0"/>
        <v/>
      </c>
      <c r="J30" s="65" t="str">
        <f t="shared" si="1"/>
        <v/>
      </c>
      <c r="K30" s="66"/>
      <c r="L30" s="68" t="str">
        <f>VLOOKUP(G30,'Dummy Table Standings'!$A$3:$B$32,2,FALSE)</f>
        <v>Valentino Rossi</v>
      </c>
      <c r="M30" s="74" t="str">
        <f>VLOOKUP(G30,'Dummy Table Standings'!$A$3:$D$32,4,FALSE)</f>
        <v>Yamaha Factory Racing</v>
      </c>
      <c r="N30" s="65">
        <f t="shared" si="2"/>
        <v>0</v>
      </c>
      <c r="O30" s="65">
        <f t="shared" si="3"/>
        <v>0</v>
      </c>
      <c r="P30" s="65">
        <f>IF($L30&lt;&gt;"",VLOOKUP($L30,'Dummy Table Standings'!$B$3:$BE$32,P$7+36,FALSE),"")</f>
        <v>0</v>
      </c>
      <c r="Q30" s="65">
        <f>IF($L30&lt;&gt;"",VLOOKUP($L30,'Dummy Table Standings'!$B$3:$BE$32,Q$7+36,FALSE),"")</f>
        <v>0</v>
      </c>
      <c r="R30" s="65">
        <f>IF($L30&lt;&gt;"",VLOOKUP($L30,'Dummy Table Standings'!$B$3:$BE$32,R$7+36,FALSE),"")</f>
        <v>0</v>
      </c>
      <c r="S30" s="65">
        <f>IF($L30&lt;&gt;"",VLOOKUP($L30,'Dummy Table Standings'!$B$3:$BE$32,S$7+36,FALSE),"")</f>
        <v>0</v>
      </c>
      <c r="T30" s="65">
        <f>IF($L30&lt;&gt;"",VLOOKUP($L30,'Dummy Table Standings'!$B$3:$BE$32,T$7+36,FALSE),"")</f>
        <v>0</v>
      </c>
      <c r="U30" s="65">
        <f>IF($L30&lt;&gt;"",VLOOKUP($L30,'Dummy Table Standings'!$B$3:$BE$32,U$7+36,FALSE),"")</f>
        <v>0</v>
      </c>
      <c r="V30" s="65">
        <f>IF($L30&lt;&gt;"",VLOOKUP($L30,'Dummy Table Standings'!$B$3:$BE$32,V$7+36,FALSE),"")</f>
        <v>0</v>
      </c>
      <c r="W30" s="65">
        <f>IF($L30&lt;&gt;"",VLOOKUP($L30,'Dummy Table Standings'!$B$3:$BE$32,W$7+36,FALSE),"")</f>
        <v>0</v>
      </c>
      <c r="X30" s="65">
        <f>IF($L30&lt;&gt;"",VLOOKUP($L30,'Dummy Table Standings'!$B$3:$BE$32,X$7+36,FALSE),"")</f>
        <v>0</v>
      </c>
      <c r="Y30" s="65">
        <f>IF($L30&lt;&gt;"",VLOOKUP($L30,'Dummy Table Standings'!$B$3:$BE$32,Y$7+36,FALSE),"")</f>
        <v>0</v>
      </c>
      <c r="Z30" s="65">
        <f>IF($L30&lt;&gt;"",VLOOKUP($L30,'Dummy Table Standings'!$B$3:$BE$32,Z$7+36,FALSE),"")</f>
        <v>0</v>
      </c>
      <c r="AA30" s="65">
        <f>IF($L30&lt;&gt;"",VLOOKUP($L30,'Dummy Table Standings'!$B$3:$BE$32,AA$7+36,FALSE),"")</f>
        <v>0</v>
      </c>
      <c r="AB30" s="65">
        <f>IF($L30&lt;&gt;"",VLOOKUP($L30,'Dummy Table Standings'!$B$3:$BE$32,AB$7+36,FALSE),"")</f>
        <v>0</v>
      </c>
      <c r="AC30" s="65">
        <f>IF($L30&lt;&gt;"",VLOOKUP($L30,'Dummy Table Standings'!$B$3:$BE$32,AC$7+36,FALSE),"")</f>
        <v>0</v>
      </c>
      <c r="AD30" s="65">
        <f>IF($L30&lt;&gt;"",VLOOKUP($L30,'Dummy Table Standings'!$B$3:$BE$32,AD$7+36,FALSE),"")</f>
        <v>0</v>
      </c>
      <c r="AE30" s="65">
        <f>IF($L30&lt;&gt;"",VLOOKUP($L30,'Dummy Table Standings'!$B$3:$BE$32,AE$7+36,FALSE),"")</f>
        <v>0</v>
      </c>
      <c r="AF30" s="65">
        <f>IF($L30&lt;&gt;"",VLOOKUP($L30,'Dummy Table Standings'!$B$3:$BE$32,AF$7+36,FALSE),"")</f>
        <v>0</v>
      </c>
      <c r="AG30" s="65">
        <f>IF($L30&lt;&gt;"",VLOOKUP($L30,'Dummy Table Standings'!$B$3:$BE$32,AG$7+36,FALSE),"")</f>
        <v>0</v>
      </c>
    </row>
    <row r="31" spans="2:62" ht="15.95" customHeight="1" x14ac:dyDescent="0.2">
      <c r="G31" s="69">
        <f>IF('Team and Driver'!H30&lt;&gt;"",'Team and Driver'!M30,"")</f>
        <v>24</v>
      </c>
      <c r="H31" s="75">
        <f>IF(L31&lt;&gt;"",IF($H$1&lt;77,G31,VLOOKUP(L31,'Dummy Table Standings'!$B$3:$CR$32,$H$1,FALSE)),"")</f>
        <v>24</v>
      </c>
      <c r="I31" s="71" t="str">
        <f t="shared" si="0"/>
        <v/>
      </c>
      <c r="J31" s="69" t="str">
        <f t="shared" si="1"/>
        <v/>
      </c>
      <c r="K31" s="70"/>
      <c r="L31" s="72" t="str">
        <f>VLOOKUP(G31,'Dummy Table Standings'!$A$3:$B$32,2,FALSE)</f>
        <v>Jorge Lorenzo</v>
      </c>
      <c r="M31" s="76" t="str">
        <f>VLOOKUP(G31,'Dummy Table Standings'!$A$3:$D$32,4,FALSE)</f>
        <v>Yamaha Factory Racing</v>
      </c>
      <c r="N31" s="69">
        <f t="shared" si="2"/>
        <v>0</v>
      </c>
      <c r="O31" s="69">
        <f t="shared" si="3"/>
        <v>0</v>
      </c>
      <c r="P31" s="69">
        <f>IF($L31&lt;&gt;"",VLOOKUP($L31,'Dummy Table Standings'!$B$3:$BE$32,P$7+36,FALSE),"")</f>
        <v>0</v>
      </c>
      <c r="Q31" s="69">
        <f>IF($L31&lt;&gt;"",VLOOKUP($L31,'Dummy Table Standings'!$B$3:$BE$32,Q$7+36,FALSE),"")</f>
        <v>0</v>
      </c>
      <c r="R31" s="69">
        <f>IF($L31&lt;&gt;"",VLOOKUP($L31,'Dummy Table Standings'!$B$3:$BE$32,R$7+36,FALSE),"")</f>
        <v>0</v>
      </c>
      <c r="S31" s="69">
        <f>IF($L31&lt;&gt;"",VLOOKUP($L31,'Dummy Table Standings'!$B$3:$BE$32,S$7+36,FALSE),"")</f>
        <v>0</v>
      </c>
      <c r="T31" s="69">
        <f>IF($L31&lt;&gt;"",VLOOKUP($L31,'Dummy Table Standings'!$B$3:$BE$32,T$7+36,FALSE),"")</f>
        <v>0</v>
      </c>
      <c r="U31" s="69">
        <f>IF($L31&lt;&gt;"",VLOOKUP($L31,'Dummy Table Standings'!$B$3:$BE$32,U$7+36,FALSE),"")</f>
        <v>0</v>
      </c>
      <c r="V31" s="69">
        <f>IF($L31&lt;&gt;"",VLOOKUP($L31,'Dummy Table Standings'!$B$3:$BE$32,V$7+36,FALSE),"")</f>
        <v>0</v>
      </c>
      <c r="W31" s="69">
        <f>IF($L31&lt;&gt;"",VLOOKUP($L31,'Dummy Table Standings'!$B$3:$BE$32,W$7+36,FALSE),"")</f>
        <v>0</v>
      </c>
      <c r="X31" s="69">
        <f>IF($L31&lt;&gt;"",VLOOKUP($L31,'Dummy Table Standings'!$B$3:$BE$32,X$7+36,FALSE),"")</f>
        <v>0</v>
      </c>
      <c r="Y31" s="69">
        <f>IF($L31&lt;&gt;"",VLOOKUP($L31,'Dummy Table Standings'!$B$3:$BE$32,Y$7+36,FALSE),"")</f>
        <v>0</v>
      </c>
      <c r="Z31" s="69">
        <f>IF($L31&lt;&gt;"",VLOOKUP($L31,'Dummy Table Standings'!$B$3:$BE$32,Z$7+36,FALSE),"")</f>
        <v>0</v>
      </c>
      <c r="AA31" s="69">
        <f>IF($L31&lt;&gt;"",VLOOKUP($L31,'Dummy Table Standings'!$B$3:$BE$32,AA$7+36,FALSE),"")</f>
        <v>0</v>
      </c>
      <c r="AB31" s="69">
        <f>IF($L31&lt;&gt;"",VLOOKUP($L31,'Dummy Table Standings'!$B$3:$BE$32,AB$7+36,FALSE),"")</f>
        <v>0</v>
      </c>
      <c r="AC31" s="69">
        <f>IF($L31&lt;&gt;"",VLOOKUP($L31,'Dummy Table Standings'!$B$3:$BE$32,AC$7+36,FALSE),"")</f>
        <v>0</v>
      </c>
      <c r="AD31" s="69">
        <f>IF($L31&lt;&gt;"",VLOOKUP($L31,'Dummy Table Standings'!$B$3:$BE$32,AD$7+36,FALSE),"")</f>
        <v>0</v>
      </c>
      <c r="AE31" s="69">
        <f>IF($L31&lt;&gt;"",VLOOKUP($L31,'Dummy Table Standings'!$B$3:$BE$32,AE$7+36,FALSE),"")</f>
        <v>0</v>
      </c>
      <c r="AF31" s="69">
        <f>IF($L31&lt;&gt;"",VLOOKUP($L31,'Dummy Table Standings'!$B$3:$BE$32,AF$7+36,FALSE),"")</f>
        <v>0</v>
      </c>
      <c r="AG31" s="69">
        <f>IF($L31&lt;&gt;"",VLOOKUP($L31,'Dummy Table Standings'!$B$3:$BE$32,AG$7+36,FALSE),"")</f>
        <v>0</v>
      </c>
    </row>
    <row r="32" spans="2:62" ht="15.95" customHeight="1" x14ac:dyDescent="0.2">
      <c r="G32" s="65" t="str">
        <f>IF('Team and Driver'!H31&lt;&gt;"",'Team and Driver'!M31,"")</f>
        <v/>
      </c>
      <c r="H32" s="73" t="str">
        <f>IF(L32&lt;&gt;"",IF($H$1&lt;77,G32,VLOOKUP(L32,'Dummy Table Standings'!$B$3:$CR$32,$H$1,FALSE)),"")</f>
        <v/>
      </c>
      <c r="I32" s="67" t="str">
        <f t="shared" si="0"/>
        <v/>
      </c>
      <c r="J32" s="65" t="str">
        <f t="shared" si="1"/>
        <v/>
      </c>
      <c r="K32" s="66"/>
      <c r="L32" s="68" t="str">
        <f>VLOOKUP(G32,'Dummy Table Standings'!$A$3:$B$32,2,FALSE)</f>
        <v/>
      </c>
      <c r="M32" s="74" t="str">
        <f>VLOOKUP(G32,'Dummy Table Standings'!$A$3:$D$32,4,FALSE)</f>
        <v/>
      </c>
      <c r="N32" s="65" t="str">
        <f t="shared" si="2"/>
        <v/>
      </c>
      <c r="O32" s="65" t="str">
        <f t="shared" si="3"/>
        <v/>
      </c>
      <c r="P32" s="65" t="str">
        <f>IF($L32&lt;&gt;"",VLOOKUP($L32,'Dummy Table Standings'!$B$3:$BE$32,P$7+36,FALSE),"")</f>
        <v/>
      </c>
      <c r="Q32" s="65" t="str">
        <f>IF($L32&lt;&gt;"",VLOOKUP($L32,'Dummy Table Standings'!$B$3:$BE$32,Q$7+36,FALSE),"")</f>
        <v/>
      </c>
      <c r="R32" s="65" t="str">
        <f>IF($L32&lt;&gt;"",VLOOKUP($L32,'Dummy Table Standings'!$B$3:$BE$32,R$7+36,FALSE),"")</f>
        <v/>
      </c>
      <c r="S32" s="65" t="str">
        <f>IF($L32&lt;&gt;"",VLOOKUP($L32,'Dummy Table Standings'!$B$3:$BE$32,S$7+36,FALSE),"")</f>
        <v/>
      </c>
      <c r="T32" s="65" t="str">
        <f>IF($L32&lt;&gt;"",VLOOKUP($L32,'Dummy Table Standings'!$B$3:$BE$32,T$7+36,FALSE),"")</f>
        <v/>
      </c>
      <c r="U32" s="65" t="str">
        <f>IF($L32&lt;&gt;"",VLOOKUP($L32,'Dummy Table Standings'!$B$3:$BE$32,U$7+36,FALSE),"")</f>
        <v/>
      </c>
      <c r="V32" s="65" t="str">
        <f>IF($L32&lt;&gt;"",VLOOKUP($L32,'Dummy Table Standings'!$B$3:$BE$32,V$7+36,FALSE),"")</f>
        <v/>
      </c>
      <c r="W32" s="65" t="str">
        <f>IF($L32&lt;&gt;"",VLOOKUP($L32,'Dummy Table Standings'!$B$3:$BE$32,W$7+36,FALSE),"")</f>
        <v/>
      </c>
      <c r="X32" s="65" t="str">
        <f>IF($L32&lt;&gt;"",VLOOKUP($L32,'Dummy Table Standings'!$B$3:$BE$32,X$7+36,FALSE),"")</f>
        <v/>
      </c>
      <c r="Y32" s="65" t="str">
        <f>IF($L32&lt;&gt;"",VLOOKUP($L32,'Dummy Table Standings'!$B$3:$BE$32,Y$7+36,FALSE),"")</f>
        <v/>
      </c>
      <c r="Z32" s="65" t="str">
        <f>IF($L32&lt;&gt;"",VLOOKUP($L32,'Dummy Table Standings'!$B$3:$BE$32,Z$7+36,FALSE),"")</f>
        <v/>
      </c>
      <c r="AA32" s="65" t="str">
        <f>IF($L32&lt;&gt;"",VLOOKUP($L32,'Dummy Table Standings'!$B$3:$BE$32,AA$7+36,FALSE),"")</f>
        <v/>
      </c>
      <c r="AB32" s="65" t="str">
        <f>IF($L32&lt;&gt;"",VLOOKUP($L32,'Dummy Table Standings'!$B$3:$BE$32,AB$7+36,FALSE),"")</f>
        <v/>
      </c>
      <c r="AC32" s="65" t="str">
        <f>IF($L32&lt;&gt;"",VLOOKUP($L32,'Dummy Table Standings'!$B$3:$BE$32,AC$7+36,FALSE),"")</f>
        <v/>
      </c>
      <c r="AD32" s="65" t="str">
        <f>IF($L32&lt;&gt;"",VLOOKUP($L32,'Dummy Table Standings'!$B$3:$BE$32,AD$7+36,FALSE),"")</f>
        <v/>
      </c>
      <c r="AE32" s="65" t="str">
        <f>IF($L32&lt;&gt;"",VLOOKUP($L32,'Dummy Table Standings'!$B$3:$BE$32,AE$7+36,FALSE),"")</f>
        <v/>
      </c>
      <c r="AF32" s="65" t="str">
        <f>IF($L32&lt;&gt;"",VLOOKUP($L32,'Dummy Table Standings'!$B$3:$BE$32,AF$7+36,FALSE),"")</f>
        <v/>
      </c>
      <c r="AG32" s="65" t="str">
        <f>IF($L32&lt;&gt;"",VLOOKUP($L32,'Dummy Table Standings'!$B$3:$BE$32,AG$7+36,FALSE),"")</f>
        <v/>
      </c>
    </row>
    <row r="33" spans="7:33" ht="15.95" customHeight="1" x14ac:dyDescent="0.2">
      <c r="G33" s="69" t="str">
        <f>IF('Team and Driver'!H32&lt;&gt;"",'Team and Driver'!M32,"")</f>
        <v/>
      </c>
      <c r="H33" s="75" t="str">
        <f>IF(L33&lt;&gt;"",IF($H$1&lt;77,G33,VLOOKUP(L33,'Dummy Table Standings'!$B$3:$CR$32,$H$1,FALSE)),"")</f>
        <v/>
      </c>
      <c r="I33" s="71" t="str">
        <f t="shared" si="0"/>
        <v/>
      </c>
      <c r="J33" s="69" t="str">
        <f t="shared" si="1"/>
        <v/>
      </c>
      <c r="K33" s="70"/>
      <c r="L33" s="72" t="str">
        <f>VLOOKUP(G33,'Dummy Table Standings'!$A$3:$B$32,2,FALSE)</f>
        <v/>
      </c>
      <c r="M33" s="76" t="str">
        <f>VLOOKUP(G33,'Dummy Table Standings'!$A$3:$D$32,4,FALSE)</f>
        <v/>
      </c>
      <c r="N33" s="69" t="str">
        <f t="shared" si="2"/>
        <v/>
      </c>
      <c r="O33" s="69" t="str">
        <f t="shared" si="3"/>
        <v/>
      </c>
      <c r="P33" s="69" t="str">
        <f>IF($L33&lt;&gt;"",VLOOKUP($L33,'Dummy Table Standings'!$B$3:$BE$32,P$7+36,FALSE),"")</f>
        <v/>
      </c>
      <c r="Q33" s="69" t="str">
        <f>IF($L33&lt;&gt;"",VLOOKUP($L33,'Dummy Table Standings'!$B$3:$BE$32,Q$7+36,FALSE),"")</f>
        <v/>
      </c>
      <c r="R33" s="69" t="str">
        <f>IF($L33&lt;&gt;"",VLOOKUP($L33,'Dummy Table Standings'!$B$3:$BE$32,R$7+36,FALSE),"")</f>
        <v/>
      </c>
      <c r="S33" s="69" t="str">
        <f>IF($L33&lt;&gt;"",VLOOKUP($L33,'Dummy Table Standings'!$B$3:$BE$32,S$7+36,FALSE),"")</f>
        <v/>
      </c>
      <c r="T33" s="69" t="str">
        <f>IF($L33&lt;&gt;"",VLOOKUP($L33,'Dummy Table Standings'!$B$3:$BE$32,T$7+36,FALSE),"")</f>
        <v/>
      </c>
      <c r="U33" s="69" t="str">
        <f>IF($L33&lt;&gt;"",VLOOKUP($L33,'Dummy Table Standings'!$B$3:$BE$32,U$7+36,FALSE),"")</f>
        <v/>
      </c>
      <c r="V33" s="69" t="str">
        <f>IF($L33&lt;&gt;"",VLOOKUP($L33,'Dummy Table Standings'!$B$3:$BE$32,V$7+36,FALSE),"")</f>
        <v/>
      </c>
      <c r="W33" s="69" t="str">
        <f>IF($L33&lt;&gt;"",VLOOKUP($L33,'Dummy Table Standings'!$B$3:$BE$32,W$7+36,FALSE),"")</f>
        <v/>
      </c>
      <c r="X33" s="69" t="str">
        <f>IF($L33&lt;&gt;"",VLOOKUP($L33,'Dummy Table Standings'!$B$3:$BE$32,X$7+36,FALSE),"")</f>
        <v/>
      </c>
      <c r="Y33" s="69" t="str">
        <f>IF($L33&lt;&gt;"",VLOOKUP($L33,'Dummy Table Standings'!$B$3:$BE$32,Y$7+36,FALSE),"")</f>
        <v/>
      </c>
      <c r="Z33" s="69" t="str">
        <f>IF($L33&lt;&gt;"",VLOOKUP($L33,'Dummy Table Standings'!$B$3:$BE$32,Z$7+36,FALSE),"")</f>
        <v/>
      </c>
      <c r="AA33" s="69" t="str">
        <f>IF($L33&lt;&gt;"",VLOOKUP($L33,'Dummy Table Standings'!$B$3:$BE$32,AA$7+36,FALSE),"")</f>
        <v/>
      </c>
      <c r="AB33" s="69" t="str">
        <f>IF($L33&lt;&gt;"",VLOOKUP($L33,'Dummy Table Standings'!$B$3:$BE$32,AB$7+36,FALSE),"")</f>
        <v/>
      </c>
      <c r="AC33" s="69" t="str">
        <f>IF($L33&lt;&gt;"",VLOOKUP($L33,'Dummy Table Standings'!$B$3:$BE$32,AC$7+36,FALSE),"")</f>
        <v/>
      </c>
      <c r="AD33" s="69" t="str">
        <f>IF($L33&lt;&gt;"",VLOOKUP($L33,'Dummy Table Standings'!$B$3:$BE$32,AD$7+36,FALSE),"")</f>
        <v/>
      </c>
      <c r="AE33" s="69" t="str">
        <f>IF($L33&lt;&gt;"",VLOOKUP($L33,'Dummy Table Standings'!$B$3:$BE$32,AE$7+36,FALSE),"")</f>
        <v/>
      </c>
      <c r="AF33" s="69" t="str">
        <f>IF($L33&lt;&gt;"",VLOOKUP($L33,'Dummy Table Standings'!$B$3:$BE$32,AF$7+36,FALSE),"")</f>
        <v/>
      </c>
      <c r="AG33" s="69" t="str">
        <f>IF($L33&lt;&gt;"",VLOOKUP($L33,'Dummy Table Standings'!$B$3:$BE$32,AG$7+36,FALSE),"")</f>
        <v/>
      </c>
    </row>
    <row r="34" spans="7:33" ht="15.95" customHeight="1" x14ac:dyDescent="0.2">
      <c r="G34" s="65" t="str">
        <f>IF('Team and Driver'!H33&lt;&gt;"",'Team and Driver'!M33,"")</f>
        <v/>
      </c>
      <c r="H34" s="73" t="str">
        <f>IF(L34&lt;&gt;"",IF($H$1&lt;77,G34,VLOOKUP(L34,'Dummy Table Standings'!$B$3:$CR$32,$H$1,FALSE)),"")</f>
        <v/>
      </c>
      <c r="I34" s="67" t="str">
        <f t="shared" si="0"/>
        <v/>
      </c>
      <c r="J34" s="65" t="str">
        <f t="shared" si="1"/>
        <v/>
      </c>
      <c r="K34" s="66"/>
      <c r="L34" s="68" t="str">
        <f>VLOOKUP(G34,'Dummy Table Standings'!$A$3:$B$32,2,FALSE)</f>
        <v/>
      </c>
      <c r="M34" s="74" t="str">
        <f>VLOOKUP(G34,'Dummy Table Standings'!$A$3:$D$32,4,FALSE)</f>
        <v/>
      </c>
      <c r="N34" s="65" t="str">
        <f t="shared" si="2"/>
        <v/>
      </c>
      <c r="O34" s="65" t="str">
        <f t="shared" si="3"/>
        <v/>
      </c>
      <c r="P34" s="65" t="str">
        <f>IF($L34&lt;&gt;"",VLOOKUP($L34,'Dummy Table Standings'!$B$3:$BE$32,P$7+36,FALSE),"")</f>
        <v/>
      </c>
      <c r="Q34" s="65" t="str">
        <f>IF($L34&lt;&gt;"",VLOOKUP($L34,'Dummy Table Standings'!$B$3:$BE$32,Q$7+36,FALSE),"")</f>
        <v/>
      </c>
      <c r="R34" s="65" t="str">
        <f>IF($L34&lt;&gt;"",VLOOKUP($L34,'Dummy Table Standings'!$B$3:$BE$32,R$7+36,FALSE),"")</f>
        <v/>
      </c>
      <c r="S34" s="65" t="str">
        <f>IF($L34&lt;&gt;"",VLOOKUP($L34,'Dummy Table Standings'!$B$3:$BE$32,S$7+36,FALSE),"")</f>
        <v/>
      </c>
      <c r="T34" s="65" t="str">
        <f>IF($L34&lt;&gt;"",VLOOKUP($L34,'Dummy Table Standings'!$B$3:$BE$32,T$7+36,FALSE),"")</f>
        <v/>
      </c>
      <c r="U34" s="65" t="str">
        <f>IF($L34&lt;&gt;"",VLOOKUP($L34,'Dummy Table Standings'!$B$3:$BE$32,U$7+36,FALSE),"")</f>
        <v/>
      </c>
      <c r="V34" s="65" t="str">
        <f>IF($L34&lt;&gt;"",VLOOKUP($L34,'Dummy Table Standings'!$B$3:$BE$32,V$7+36,FALSE),"")</f>
        <v/>
      </c>
      <c r="W34" s="65" t="str">
        <f>IF($L34&lt;&gt;"",VLOOKUP($L34,'Dummy Table Standings'!$B$3:$BE$32,W$7+36,FALSE),"")</f>
        <v/>
      </c>
      <c r="X34" s="65" t="str">
        <f>IF($L34&lt;&gt;"",VLOOKUP($L34,'Dummy Table Standings'!$B$3:$BE$32,X$7+36,FALSE),"")</f>
        <v/>
      </c>
      <c r="Y34" s="65" t="str">
        <f>IF($L34&lt;&gt;"",VLOOKUP($L34,'Dummy Table Standings'!$B$3:$BE$32,Y$7+36,FALSE),"")</f>
        <v/>
      </c>
      <c r="Z34" s="65" t="str">
        <f>IF($L34&lt;&gt;"",VLOOKUP($L34,'Dummy Table Standings'!$B$3:$BE$32,Z$7+36,FALSE),"")</f>
        <v/>
      </c>
      <c r="AA34" s="65" t="str">
        <f>IF($L34&lt;&gt;"",VLOOKUP($L34,'Dummy Table Standings'!$B$3:$BE$32,AA$7+36,FALSE),"")</f>
        <v/>
      </c>
      <c r="AB34" s="65" t="str">
        <f>IF($L34&lt;&gt;"",VLOOKUP($L34,'Dummy Table Standings'!$B$3:$BE$32,AB$7+36,FALSE),"")</f>
        <v/>
      </c>
      <c r="AC34" s="65" t="str">
        <f>IF($L34&lt;&gt;"",VLOOKUP($L34,'Dummy Table Standings'!$B$3:$BE$32,AC$7+36,FALSE),"")</f>
        <v/>
      </c>
      <c r="AD34" s="65" t="str">
        <f>IF($L34&lt;&gt;"",VLOOKUP($L34,'Dummy Table Standings'!$B$3:$BE$32,AD$7+36,FALSE),"")</f>
        <v/>
      </c>
      <c r="AE34" s="65" t="str">
        <f>IF($L34&lt;&gt;"",VLOOKUP($L34,'Dummy Table Standings'!$B$3:$BE$32,AE$7+36,FALSE),"")</f>
        <v/>
      </c>
      <c r="AF34" s="65" t="str">
        <f>IF($L34&lt;&gt;"",VLOOKUP($L34,'Dummy Table Standings'!$B$3:$BE$32,AF$7+36,FALSE),"")</f>
        <v/>
      </c>
      <c r="AG34" s="65" t="str">
        <f>IF($L34&lt;&gt;"",VLOOKUP($L34,'Dummy Table Standings'!$B$3:$BE$32,AG$7+36,FALSE),"")</f>
        <v/>
      </c>
    </row>
    <row r="35" spans="7:33" ht="15.95" customHeight="1" x14ac:dyDescent="0.2">
      <c r="G35" s="69" t="str">
        <f>IF('Team and Driver'!H34&lt;&gt;"",'Team and Driver'!M34,"")</f>
        <v/>
      </c>
      <c r="H35" s="75" t="str">
        <f>IF(L35&lt;&gt;"",IF($H$1&lt;77,G35,VLOOKUP(L35,'Dummy Table Standings'!$B$3:$CR$32,$H$1,FALSE)),"")</f>
        <v/>
      </c>
      <c r="I35" s="71" t="str">
        <f t="shared" si="0"/>
        <v/>
      </c>
      <c r="J35" s="69" t="str">
        <f t="shared" si="1"/>
        <v/>
      </c>
      <c r="K35" s="70"/>
      <c r="L35" s="72" t="str">
        <f>VLOOKUP(G35,'Dummy Table Standings'!$A$3:$B$32,2,FALSE)</f>
        <v/>
      </c>
      <c r="M35" s="76" t="str">
        <f>VLOOKUP(G35,'Dummy Table Standings'!$A$3:$D$32,4,FALSE)</f>
        <v/>
      </c>
      <c r="N35" s="69" t="str">
        <f t="shared" si="2"/>
        <v/>
      </c>
      <c r="O35" s="69" t="str">
        <f t="shared" si="3"/>
        <v/>
      </c>
      <c r="P35" s="69" t="str">
        <f>IF($L35&lt;&gt;"",VLOOKUP($L35,'Dummy Table Standings'!$B$3:$BE$32,P$7+36,FALSE),"")</f>
        <v/>
      </c>
      <c r="Q35" s="69" t="str">
        <f>IF($L35&lt;&gt;"",VLOOKUP($L35,'Dummy Table Standings'!$B$3:$BE$32,Q$7+36,FALSE),"")</f>
        <v/>
      </c>
      <c r="R35" s="69" t="str">
        <f>IF($L35&lt;&gt;"",VLOOKUP($L35,'Dummy Table Standings'!$B$3:$BE$32,R$7+36,FALSE),"")</f>
        <v/>
      </c>
      <c r="S35" s="69" t="str">
        <f>IF($L35&lt;&gt;"",VLOOKUP($L35,'Dummy Table Standings'!$B$3:$BE$32,S$7+36,FALSE),"")</f>
        <v/>
      </c>
      <c r="T35" s="69" t="str">
        <f>IF($L35&lt;&gt;"",VLOOKUP($L35,'Dummy Table Standings'!$B$3:$BE$32,T$7+36,FALSE),"")</f>
        <v/>
      </c>
      <c r="U35" s="69" t="str">
        <f>IF($L35&lt;&gt;"",VLOOKUP($L35,'Dummy Table Standings'!$B$3:$BE$32,U$7+36,FALSE),"")</f>
        <v/>
      </c>
      <c r="V35" s="69" t="str">
        <f>IF($L35&lt;&gt;"",VLOOKUP($L35,'Dummy Table Standings'!$B$3:$BE$32,V$7+36,FALSE),"")</f>
        <v/>
      </c>
      <c r="W35" s="69" t="str">
        <f>IF($L35&lt;&gt;"",VLOOKUP($L35,'Dummy Table Standings'!$B$3:$BE$32,W$7+36,FALSE),"")</f>
        <v/>
      </c>
      <c r="X35" s="69" t="str">
        <f>IF($L35&lt;&gt;"",VLOOKUP($L35,'Dummy Table Standings'!$B$3:$BE$32,X$7+36,FALSE),"")</f>
        <v/>
      </c>
      <c r="Y35" s="69" t="str">
        <f>IF($L35&lt;&gt;"",VLOOKUP($L35,'Dummy Table Standings'!$B$3:$BE$32,Y$7+36,FALSE),"")</f>
        <v/>
      </c>
      <c r="Z35" s="69" t="str">
        <f>IF($L35&lt;&gt;"",VLOOKUP($L35,'Dummy Table Standings'!$B$3:$BE$32,Z$7+36,FALSE),"")</f>
        <v/>
      </c>
      <c r="AA35" s="69" t="str">
        <f>IF($L35&lt;&gt;"",VLOOKUP($L35,'Dummy Table Standings'!$B$3:$BE$32,AA$7+36,FALSE),"")</f>
        <v/>
      </c>
      <c r="AB35" s="69" t="str">
        <f>IF($L35&lt;&gt;"",VLOOKUP($L35,'Dummy Table Standings'!$B$3:$BE$32,AB$7+36,FALSE),"")</f>
        <v/>
      </c>
      <c r="AC35" s="69" t="str">
        <f>IF($L35&lt;&gt;"",VLOOKUP($L35,'Dummy Table Standings'!$B$3:$BE$32,AC$7+36,FALSE),"")</f>
        <v/>
      </c>
      <c r="AD35" s="69" t="str">
        <f>IF($L35&lt;&gt;"",VLOOKUP($L35,'Dummy Table Standings'!$B$3:$BE$32,AD$7+36,FALSE),"")</f>
        <v/>
      </c>
      <c r="AE35" s="69" t="str">
        <f>IF($L35&lt;&gt;"",VLOOKUP($L35,'Dummy Table Standings'!$B$3:$BE$32,AE$7+36,FALSE),"")</f>
        <v/>
      </c>
      <c r="AF35" s="69" t="str">
        <f>IF($L35&lt;&gt;"",VLOOKUP($L35,'Dummy Table Standings'!$B$3:$BE$32,AF$7+36,FALSE),"")</f>
        <v/>
      </c>
      <c r="AG35" s="69" t="str">
        <f>IF($L35&lt;&gt;"",VLOOKUP($L35,'Dummy Table Standings'!$B$3:$BE$32,AG$7+36,FALSE),"")</f>
        <v/>
      </c>
    </row>
    <row r="36" spans="7:33" ht="15.95" customHeight="1" x14ac:dyDescent="0.2">
      <c r="G36" s="65" t="str">
        <f>IF('Team and Driver'!H35&lt;&gt;"",'Team and Driver'!M35,"")</f>
        <v/>
      </c>
      <c r="H36" s="73" t="str">
        <f>IF(L36&lt;&gt;"",IF($H$1&lt;77,G36,VLOOKUP(L36,'Dummy Table Standings'!$B$3:$CR$32,$H$1,FALSE)),"")</f>
        <v/>
      </c>
      <c r="I36" s="67" t="str">
        <f t="shared" si="0"/>
        <v/>
      </c>
      <c r="J36" s="65" t="str">
        <f t="shared" si="1"/>
        <v/>
      </c>
      <c r="K36" s="66"/>
      <c r="L36" s="68" t="str">
        <f>VLOOKUP(G36,'Dummy Table Standings'!$A$3:$B$32,2,FALSE)</f>
        <v/>
      </c>
      <c r="M36" s="74" t="str">
        <f>VLOOKUP(G36,'Dummy Table Standings'!$A$3:$D$32,4,FALSE)</f>
        <v/>
      </c>
      <c r="N36" s="65" t="str">
        <f t="shared" si="2"/>
        <v/>
      </c>
      <c r="O36" s="65" t="str">
        <f t="shared" si="3"/>
        <v/>
      </c>
      <c r="P36" s="65" t="str">
        <f>IF($L36&lt;&gt;"",VLOOKUP($L36,'Dummy Table Standings'!$B$3:$BE$32,P$7+36,FALSE),"")</f>
        <v/>
      </c>
      <c r="Q36" s="65" t="str">
        <f>IF($L36&lt;&gt;"",VLOOKUP($L36,'Dummy Table Standings'!$B$3:$BE$32,Q$7+36,FALSE),"")</f>
        <v/>
      </c>
      <c r="R36" s="65" t="str">
        <f>IF($L36&lt;&gt;"",VLOOKUP($L36,'Dummy Table Standings'!$B$3:$BE$32,R$7+36,FALSE),"")</f>
        <v/>
      </c>
      <c r="S36" s="65" t="str">
        <f>IF($L36&lt;&gt;"",VLOOKUP($L36,'Dummy Table Standings'!$B$3:$BE$32,S$7+36,FALSE),"")</f>
        <v/>
      </c>
      <c r="T36" s="65" t="str">
        <f>IF($L36&lt;&gt;"",VLOOKUP($L36,'Dummy Table Standings'!$B$3:$BE$32,T$7+36,FALSE),"")</f>
        <v/>
      </c>
      <c r="U36" s="65" t="str">
        <f>IF($L36&lt;&gt;"",VLOOKUP($L36,'Dummy Table Standings'!$B$3:$BE$32,U$7+36,FALSE),"")</f>
        <v/>
      </c>
      <c r="V36" s="65" t="str">
        <f>IF($L36&lt;&gt;"",VLOOKUP($L36,'Dummy Table Standings'!$B$3:$BE$32,V$7+36,FALSE),"")</f>
        <v/>
      </c>
      <c r="W36" s="65" t="str">
        <f>IF($L36&lt;&gt;"",VLOOKUP($L36,'Dummy Table Standings'!$B$3:$BE$32,W$7+36,FALSE),"")</f>
        <v/>
      </c>
      <c r="X36" s="65" t="str">
        <f>IF($L36&lt;&gt;"",VLOOKUP($L36,'Dummy Table Standings'!$B$3:$BE$32,X$7+36,FALSE),"")</f>
        <v/>
      </c>
      <c r="Y36" s="65" t="str">
        <f>IF($L36&lt;&gt;"",VLOOKUP($L36,'Dummy Table Standings'!$B$3:$BE$32,Y$7+36,FALSE),"")</f>
        <v/>
      </c>
      <c r="Z36" s="65" t="str">
        <f>IF($L36&lt;&gt;"",VLOOKUP($L36,'Dummy Table Standings'!$B$3:$BE$32,Z$7+36,FALSE),"")</f>
        <v/>
      </c>
      <c r="AA36" s="65" t="str">
        <f>IF($L36&lt;&gt;"",VLOOKUP($L36,'Dummy Table Standings'!$B$3:$BE$32,AA$7+36,FALSE),"")</f>
        <v/>
      </c>
      <c r="AB36" s="65" t="str">
        <f>IF($L36&lt;&gt;"",VLOOKUP($L36,'Dummy Table Standings'!$B$3:$BE$32,AB$7+36,FALSE),"")</f>
        <v/>
      </c>
      <c r="AC36" s="65" t="str">
        <f>IF($L36&lt;&gt;"",VLOOKUP($L36,'Dummy Table Standings'!$B$3:$BE$32,AC$7+36,FALSE),"")</f>
        <v/>
      </c>
      <c r="AD36" s="65" t="str">
        <f>IF($L36&lt;&gt;"",VLOOKUP($L36,'Dummy Table Standings'!$B$3:$BE$32,AD$7+36,FALSE),"")</f>
        <v/>
      </c>
      <c r="AE36" s="65" t="str">
        <f>IF($L36&lt;&gt;"",VLOOKUP($L36,'Dummy Table Standings'!$B$3:$BE$32,AE$7+36,FALSE),"")</f>
        <v/>
      </c>
      <c r="AF36" s="65" t="str">
        <f>IF($L36&lt;&gt;"",VLOOKUP($L36,'Dummy Table Standings'!$B$3:$BE$32,AF$7+36,FALSE),"")</f>
        <v/>
      </c>
      <c r="AG36" s="65" t="str">
        <f>IF($L36&lt;&gt;"",VLOOKUP($L36,'Dummy Table Standings'!$B$3:$BE$32,AG$7+36,FALSE),"")</f>
        <v/>
      </c>
    </row>
    <row r="37" spans="7:33" ht="15.95" customHeight="1" x14ac:dyDescent="0.2">
      <c r="G37" s="69" t="str">
        <f>IF('Team and Driver'!H36&lt;&gt;"",'Team and Driver'!M36,"")</f>
        <v/>
      </c>
      <c r="H37" s="75" t="str">
        <f>IF(L37&lt;&gt;"",IF($H$1&lt;77,G37,VLOOKUP(L37,'Dummy Table Standings'!$B$3:$CR$32,$H$1,FALSE)),"")</f>
        <v/>
      </c>
      <c r="I37" s="71" t="str">
        <f t="shared" si="0"/>
        <v/>
      </c>
      <c r="J37" s="69" t="str">
        <f t="shared" si="1"/>
        <v/>
      </c>
      <c r="K37" s="70"/>
      <c r="L37" s="72" t="str">
        <f>VLOOKUP(G37,'Dummy Table Standings'!$A$3:$B$32,2,FALSE)</f>
        <v/>
      </c>
      <c r="M37" s="76" t="str">
        <f>VLOOKUP(G37,'Dummy Table Standings'!$A$3:$D$32,4,FALSE)</f>
        <v/>
      </c>
      <c r="N37" s="69" t="str">
        <f t="shared" si="2"/>
        <v/>
      </c>
      <c r="O37" s="69" t="str">
        <f t="shared" si="3"/>
        <v/>
      </c>
      <c r="P37" s="69" t="str">
        <f>IF($L37&lt;&gt;"",VLOOKUP($L37,'Dummy Table Standings'!$B$3:$BE$32,P$7+36,FALSE),"")</f>
        <v/>
      </c>
      <c r="Q37" s="69" t="str">
        <f>IF($L37&lt;&gt;"",VLOOKUP($L37,'Dummy Table Standings'!$B$3:$BE$32,Q$7+36,FALSE),"")</f>
        <v/>
      </c>
      <c r="R37" s="69" t="str">
        <f>IF($L37&lt;&gt;"",VLOOKUP($L37,'Dummy Table Standings'!$B$3:$BE$32,R$7+36,FALSE),"")</f>
        <v/>
      </c>
      <c r="S37" s="69" t="str">
        <f>IF($L37&lt;&gt;"",VLOOKUP($L37,'Dummy Table Standings'!$B$3:$BE$32,S$7+36,FALSE),"")</f>
        <v/>
      </c>
      <c r="T37" s="69" t="str">
        <f>IF($L37&lt;&gt;"",VLOOKUP($L37,'Dummy Table Standings'!$B$3:$BE$32,T$7+36,FALSE),"")</f>
        <v/>
      </c>
      <c r="U37" s="69" t="str">
        <f>IF($L37&lt;&gt;"",VLOOKUP($L37,'Dummy Table Standings'!$B$3:$BE$32,U$7+36,FALSE),"")</f>
        <v/>
      </c>
      <c r="V37" s="69" t="str">
        <f>IF($L37&lt;&gt;"",VLOOKUP($L37,'Dummy Table Standings'!$B$3:$BE$32,V$7+36,FALSE),"")</f>
        <v/>
      </c>
      <c r="W37" s="69" t="str">
        <f>IF($L37&lt;&gt;"",VLOOKUP($L37,'Dummy Table Standings'!$B$3:$BE$32,W$7+36,FALSE),"")</f>
        <v/>
      </c>
      <c r="X37" s="69" t="str">
        <f>IF($L37&lt;&gt;"",VLOOKUP($L37,'Dummy Table Standings'!$B$3:$BE$32,X$7+36,FALSE),"")</f>
        <v/>
      </c>
      <c r="Y37" s="69" t="str">
        <f>IF($L37&lt;&gt;"",VLOOKUP($L37,'Dummy Table Standings'!$B$3:$BE$32,Y$7+36,FALSE),"")</f>
        <v/>
      </c>
      <c r="Z37" s="69" t="str">
        <f>IF($L37&lt;&gt;"",VLOOKUP($L37,'Dummy Table Standings'!$B$3:$BE$32,Z$7+36,FALSE),"")</f>
        <v/>
      </c>
      <c r="AA37" s="69" t="str">
        <f>IF($L37&lt;&gt;"",VLOOKUP($L37,'Dummy Table Standings'!$B$3:$BE$32,AA$7+36,FALSE),"")</f>
        <v/>
      </c>
      <c r="AB37" s="69" t="str">
        <f>IF($L37&lt;&gt;"",VLOOKUP($L37,'Dummy Table Standings'!$B$3:$BE$32,AB$7+36,FALSE),"")</f>
        <v/>
      </c>
      <c r="AC37" s="69" t="str">
        <f>IF($L37&lt;&gt;"",VLOOKUP($L37,'Dummy Table Standings'!$B$3:$BE$32,AC$7+36,FALSE),"")</f>
        <v/>
      </c>
      <c r="AD37" s="69" t="str">
        <f>IF($L37&lt;&gt;"",VLOOKUP($L37,'Dummy Table Standings'!$B$3:$BE$32,AD$7+36,FALSE),"")</f>
        <v/>
      </c>
      <c r="AE37" s="69" t="str">
        <f>IF($L37&lt;&gt;"",VLOOKUP($L37,'Dummy Table Standings'!$B$3:$BE$32,AE$7+36,FALSE),"")</f>
        <v/>
      </c>
      <c r="AF37" s="69" t="str">
        <f>IF($L37&lt;&gt;"",VLOOKUP($L37,'Dummy Table Standings'!$B$3:$BE$32,AF$7+36,FALSE),"")</f>
        <v/>
      </c>
      <c r="AG37" s="69" t="str">
        <f>IF($L37&lt;&gt;"",VLOOKUP($L37,'Dummy Table Standings'!$B$3:$BE$32,AG$7+36,FALSE),"")</f>
        <v/>
      </c>
    </row>
  </sheetData>
  <sheetProtection formatCells="0" formatColumns="0" formatRows="0" insertColumns="0" insertRows="0" insertHyperlinks="0" deleteColumns="0" deleteRows="0" sort="0" autoFilter="0" pivotTables="0"/>
  <mergeCells count="10">
    <mergeCell ref="B2:E2"/>
    <mergeCell ref="B3:D3"/>
    <mergeCell ref="B4:D4"/>
    <mergeCell ref="G2:AG4"/>
    <mergeCell ref="P6:AG6"/>
    <mergeCell ref="G6:J7"/>
    <mergeCell ref="K6:L7"/>
    <mergeCell ref="M6:M7"/>
    <mergeCell ref="N6:N7"/>
    <mergeCell ref="O6:O7"/>
  </mergeCells>
  <phoneticPr fontId="1" type="noConversion"/>
  <conditionalFormatting sqref="I8:I9">
    <cfRule type="cellIs" dxfId="188" priority="8" stopIfTrue="1" operator="equal">
      <formula>"p"</formula>
    </cfRule>
    <cfRule type="cellIs" dxfId="187" priority="9" stopIfTrue="1" operator="equal">
      <formula>"q"</formula>
    </cfRule>
  </conditionalFormatting>
  <conditionalFormatting sqref="P8:AG37">
    <cfRule type="cellIs" dxfId="186" priority="10" stopIfTrue="1" operator="equal">
      <formula>25</formula>
    </cfRule>
  </conditionalFormatting>
  <conditionalFormatting sqref="P9">
    <cfRule type="cellIs" dxfId="185" priority="7" stopIfTrue="1" operator="equal">
      <formula>25</formula>
    </cfRule>
  </conditionalFormatting>
  <conditionalFormatting sqref="I10:I37">
    <cfRule type="cellIs" dxfId="184" priority="4" stopIfTrue="1" operator="equal">
      <formula>"p"</formula>
    </cfRule>
    <cfRule type="cellIs" dxfId="183" priority="5" stopIfTrue="1" operator="equal">
      <formula>"q"</formula>
    </cfRule>
  </conditionalFormatting>
  <conditionalFormatting sqref="P10 P12 P14 P16 P18 P20 P22 P24 P26 P28 P30 P32 P34 P36 Q10:AG37">
    <cfRule type="cellIs" dxfId="182" priority="6" stopIfTrue="1" operator="equal">
      <formula>25</formula>
    </cfRule>
  </conditionalFormatting>
  <conditionalFormatting sqref="P11 P13 P15 P17 P19 P21 P23 P25 P27 P29 P31 P33 P35 P37">
    <cfRule type="cellIs" dxfId="181" priority="3" stopIfTrue="1" operator="equal">
      <formula>25</formula>
    </cfRule>
  </conditionalFormatting>
  <conditionalFormatting sqref="B7:E24">
    <cfRule type="expression" dxfId="180" priority="1">
      <formula>$B7=$H$3</formula>
    </cfRule>
  </conditionalFormatting>
  <hyperlinks>
    <hyperlink ref="U5" r:id="rId1"/>
    <hyperlink ref="B4:D4" location="'Team Standing'!A1" display="Team's Championship"/>
    <hyperlink ref="B3:D3" location="'Drivers Standing'!A1" display="Driver's Championship"/>
    <hyperlink ref="B2:E2" location="Dashboard!A1" display="Dashboard"/>
    <hyperlink ref="E4" location="'Team and Driver'!A1" display="Team Setup"/>
    <hyperlink ref="E3" r:id="rId2"/>
    <hyperlink ref="D8" location="'Race Result (2)'!H2:L3" display="Malaysia"/>
    <hyperlink ref="D9" location="'Race Result (3)'!H2:L3" display="China"/>
    <hyperlink ref="D10" location="'Race Result (4)'!H2:L3" display="Turkey"/>
    <hyperlink ref="D11" location="'Race Result (5)'!H2:L3" display="Spain"/>
    <hyperlink ref="D12" location="'Race Result (6)'!H2:L3" display="Monaco"/>
    <hyperlink ref="D13" location="'Race Result (7)'!H2:L3" display="Canada"/>
    <hyperlink ref="D15" location="'Race Result (9)'!H2:L3" display="Great-Britain"/>
    <hyperlink ref="D16" location="'Race Result (10)'!H2:L3" display="Germany"/>
    <hyperlink ref="D17" location="'Race Result (11)'!H2:L3" display="Hungary"/>
    <hyperlink ref="D18" location="'Race Result (12)'!H2:L3" display="Belgium"/>
    <hyperlink ref="D19" location="'Race Result (13)'!H2:L3" display="Italy"/>
    <hyperlink ref="D20" location="'Race Result (14)'!H2:L3" display="Singapore"/>
    <hyperlink ref="D21" location="'Race Result (15)'!H2:L3" display="Japan"/>
    <hyperlink ref="D22" location="'Race Result (16)'!H2:L3" display="South Korea"/>
    <hyperlink ref="D23" location="'Race Result (17)'!H2:L3" display="India"/>
    <hyperlink ref="D24" location="'Race Result (18)'!H2:L3" display="UAE"/>
    <hyperlink ref="D14" location="'Race Result (8)'!H2:L3" display="Spain"/>
    <hyperlink ref="D7" location="'Race Result'!A1" display="Australia"/>
  </hyperlinks>
  <printOptions horizontalCentered="1" verticalCentered="1"/>
  <pageMargins left="0.2" right="0.38" top="0.31" bottom="0.38" header="0.25" footer="0.26"/>
  <pageSetup scale="72" orientation="landscape" horizontalDpi="300" verticalDpi="300" r:id="rId3"/>
  <headerFooter alignWithMargins="0"/>
  <drawing r:id="rId4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pageSetUpPr fitToPage="1"/>
  </sheetPr>
  <dimension ref="B1:U37"/>
  <sheetViews>
    <sheetView showGridLines="0" zoomScale="95" zoomScaleNormal="95" workbookViewId="0">
      <selection activeCell="B2" sqref="B2:E2"/>
    </sheetView>
  </sheetViews>
  <sheetFormatPr defaultRowHeight="12.75" x14ac:dyDescent="0.2"/>
  <cols>
    <col min="1" max="1" width="1.42578125" style="35" customWidth="1"/>
    <col min="2" max="2" width="3.5703125" style="15" customWidth="1"/>
    <col min="3" max="3" width="9.7109375" style="9" customWidth="1"/>
    <col min="4" max="4" width="15.42578125" style="14" customWidth="1"/>
    <col min="5" max="5" width="17.7109375" style="10" customWidth="1"/>
    <col min="6" max="6" width="1.85546875" style="18" customWidth="1"/>
    <col min="7" max="7" width="9" style="35" customWidth="1"/>
    <col min="8" max="8" width="17.28515625" style="41" customWidth="1"/>
    <col min="9" max="9" width="6.28515625" style="35" customWidth="1"/>
    <col min="10" max="10" width="13.28515625" style="2" customWidth="1"/>
    <col min="11" max="11" width="25.28515625" style="36" customWidth="1"/>
    <col min="12" max="12" width="16.85546875" style="36" customWidth="1"/>
    <col min="13" max="13" width="3.42578125" style="42" customWidth="1"/>
    <col min="14" max="14" width="1.42578125" style="35" customWidth="1"/>
    <col min="15" max="15" width="5.140625" style="35" customWidth="1"/>
    <col min="16" max="16" width="24.7109375" style="35" customWidth="1"/>
    <col min="17" max="17" width="2.5703125" style="35" customWidth="1"/>
    <col min="18" max="18" width="5.5703125" style="35" customWidth="1"/>
    <col min="19" max="19" width="15.140625" style="35" customWidth="1"/>
    <col min="20" max="21" width="9.140625" style="35"/>
    <col min="22" max="22" width="20.5703125" style="35" bestFit="1" customWidth="1"/>
    <col min="23" max="16384" width="9.140625" style="35"/>
  </cols>
  <sheetData>
    <row r="1" spans="2:21" ht="10.5" customHeight="1" x14ac:dyDescent="0.2">
      <c r="E1" s="11"/>
      <c r="F1" s="19"/>
    </row>
    <row r="2" spans="2:21" s="36" customFormat="1" ht="20.100000000000001" customHeight="1" x14ac:dyDescent="0.2">
      <c r="B2" s="160" t="s">
        <v>43</v>
      </c>
      <c r="C2" s="160"/>
      <c r="D2" s="160"/>
      <c r="E2" s="160"/>
      <c r="F2" s="55"/>
      <c r="G2" s="170" t="s">
        <v>185</v>
      </c>
      <c r="H2" s="170"/>
      <c r="I2" s="170"/>
      <c r="J2" s="170"/>
      <c r="K2" s="170"/>
      <c r="L2" s="170"/>
      <c r="M2" s="170"/>
      <c r="N2" s="170"/>
      <c r="O2" s="170"/>
      <c r="P2" s="170"/>
      <c r="Q2" s="170"/>
      <c r="R2" s="170"/>
      <c r="S2" s="170"/>
    </row>
    <row r="3" spans="2:21" ht="20.100000000000001" customHeight="1" x14ac:dyDescent="0.2">
      <c r="B3" s="160" t="s">
        <v>186</v>
      </c>
      <c r="C3" s="160"/>
      <c r="D3" s="160"/>
      <c r="E3" s="54" t="s">
        <v>63</v>
      </c>
      <c r="F3" s="55"/>
      <c r="G3" s="170"/>
      <c r="H3" s="170"/>
      <c r="I3" s="170"/>
      <c r="J3" s="170"/>
      <c r="K3" s="170"/>
      <c r="L3" s="170"/>
      <c r="M3" s="170"/>
      <c r="N3" s="170"/>
      <c r="O3" s="170"/>
      <c r="P3" s="170"/>
      <c r="Q3" s="170"/>
      <c r="R3" s="170"/>
      <c r="S3" s="170"/>
      <c r="U3" s="43"/>
    </row>
    <row r="4" spans="2:21" ht="20.100000000000001" customHeight="1" x14ac:dyDescent="0.2">
      <c r="B4" s="160" t="s">
        <v>66</v>
      </c>
      <c r="C4" s="160"/>
      <c r="D4" s="160"/>
      <c r="E4" s="77" t="s">
        <v>64</v>
      </c>
      <c r="F4" s="55"/>
      <c r="G4" s="170"/>
      <c r="H4" s="170"/>
      <c r="I4" s="170"/>
      <c r="J4" s="170"/>
      <c r="K4" s="170"/>
      <c r="L4" s="170"/>
      <c r="M4" s="170"/>
      <c r="N4" s="170"/>
      <c r="O4" s="170"/>
      <c r="P4" s="170"/>
      <c r="Q4" s="170"/>
      <c r="R4" s="170"/>
      <c r="S4" s="170"/>
      <c r="U4" s="43"/>
    </row>
    <row r="5" spans="2:21" ht="15.95" customHeight="1" x14ac:dyDescent="0.2">
      <c r="U5" s="43"/>
    </row>
    <row r="6" spans="2:21" ht="15.95" customHeight="1" x14ac:dyDescent="0.2">
      <c r="B6" s="98" t="s">
        <v>28</v>
      </c>
      <c r="C6" s="99" t="s">
        <v>33</v>
      </c>
      <c r="D6" s="100" t="s">
        <v>14</v>
      </c>
      <c r="E6" s="101" t="s">
        <v>15</v>
      </c>
      <c r="F6" s="19"/>
      <c r="G6" s="40" t="s">
        <v>24</v>
      </c>
      <c r="H6" s="40" t="s">
        <v>184</v>
      </c>
      <c r="I6" s="159" t="s">
        <v>4</v>
      </c>
      <c r="J6" s="159"/>
      <c r="K6" s="40" t="s">
        <v>2</v>
      </c>
      <c r="L6" s="129" t="s">
        <v>109</v>
      </c>
      <c r="M6" s="36"/>
      <c r="N6" s="36"/>
      <c r="O6" s="40" t="s">
        <v>24</v>
      </c>
      <c r="P6" s="40" t="s">
        <v>2</v>
      </c>
      <c r="R6" s="129" t="s">
        <v>24</v>
      </c>
      <c r="S6" s="129" t="s">
        <v>109</v>
      </c>
      <c r="U6" s="43"/>
    </row>
    <row r="7" spans="2:21" ht="15.95" customHeight="1" x14ac:dyDescent="0.2">
      <c r="B7" s="104">
        <v>1</v>
      </c>
      <c r="C7" s="105">
        <v>41371</v>
      </c>
      <c r="D7" s="106" t="s">
        <v>72</v>
      </c>
      <c r="E7" s="107" t="s">
        <v>78</v>
      </c>
      <c r="F7" s="19"/>
      <c r="G7" s="56">
        <v>7</v>
      </c>
      <c r="H7" s="57" t="s">
        <v>133</v>
      </c>
      <c r="I7" s="58"/>
      <c r="J7" s="59" t="s">
        <v>23</v>
      </c>
      <c r="K7" s="59" t="s">
        <v>129</v>
      </c>
      <c r="L7" s="59" t="s">
        <v>126</v>
      </c>
      <c r="M7" s="42">
        <v>1</v>
      </c>
      <c r="O7" s="56">
        <f>IF(P7&lt;&gt;"",1,"")</f>
        <v>1</v>
      </c>
      <c r="P7" s="57" t="s">
        <v>129</v>
      </c>
      <c r="R7" s="56">
        <f>IF(S7&lt;&gt;"",1,"")</f>
        <v>1</v>
      </c>
      <c r="S7" s="57" t="s">
        <v>116</v>
      </c>
      <c r="U7" s="43"/>
    </row>
    <row r="8" spans="2:21" ht="15.95" customHeight="1" x14ac:dyDescent="0.2">
      <c r="B8" s="109">
        <v>2</v>
      </c>
      <c r="C8" s="110">
        <v>41385</v>
      </c>
      <c r="D8" s="111" t="s">
        <v>75</v>
      </c>
      <c r="E8" s="112" t="s">
        <v>144</v>
      </c>
      <c r="F8" s="19"/>
      <c r="G8" s="60">
        <v>8</v>
      </c>
      <c r="H8" s="61" t="s">
        <v>93</v>
      </c>
      <c r="I8" s="62"/>
      <c r="J8" s="63" t="s">
        <v>18</v>
      </c>
      <c r="K8" s="63" t="s">
        <v>129</v>
      </c>
      <c r="L8" s="63" t="s">
        <v>126</v>
      </c>
      <c r="M8" s="42">
        <v>2</v>
      </c>
      <c r="O8" s="60">
        <f>IF(P8&lt;&gt;"",O7+1,"")</f>
        <v>2</v>
      </c>
      <c r="P8" s="61" t="s">
        <v>130</v>
      </c>
      <c r="R8" s="60">
        <f>IF(S8&lt;&gt;"",R7+1,"")</f>
        <v>2</v>
      </c>
      <c r="S8" s="61" t="s">
        <v>60</v>
      </c>
      <c r="U8" s="43"/>
    </row>
    <row r="9" spans="2:21" ht="15.95" customHeight="1" x14ac:dyDescent="0.2">
      <c r="B9" s="104">
        <v>3</v>
      </c>
      <c r="C9" s="105">
        <v>41399</v>
      </c>
      <c r="D9" s="106" t="s">
        <v>18</v>
      </c>
      <c r="E9" s="107" t="s">
        <v>79</v>
      </c>
      <c r="F9" s="19"/>
      <c r="G9" s="56">
        <v>9</v>
      </c>
      <c r="H9" s="57" t="s">
        <v>123</v>
      </c>
      <c r="I9" s="58"/>
      <c r="J9" s="59" t="s">
        <v>22</v>
      </c>
      <c r="K9" s="59" t="s">
        <v>130</v>
      </c>
      <c r="L9" s="59" t="s">
        <v>152</v>
      </c>
      <c r="M9" s="42">
        <v>3</v>
      </c>
      <c r="O9" s="56">
        <f t="shared" ref="O9:O20" si="0">IF(P9&lt;&gt;"",O8+1,"")</f>
        <v>3</v>
      </c>
      <c r="P9" s="57" t="s">
        <v>102</v>
      </c>
      <c r="R9" s="56">
        <f t="shared" ref="R9:R14" si="1">IF(S9&lt;&gt;"",R8+1,"")</f>
        <v>3</v>
      </c>
      <c r="S9" s="57" t="s">
        <v>117</v>
      </c>
      <c r="U9" s="43"/>
    </row>
    <row r="10" spans="2:21" ht="15.95" customHeight="1" x14ac:dyDescent="0.2">
      <c r="B10" s="109">
        <v>4</v>
      </c>
      <c r="C10" s="110">
        <v>41413</v>
      </c>
      <c r="D10" s="111" t="s">
        <v>73</v>
      </c>
      <c r="E10" s="112" t="s">
        <v>80</v>
      </c>
      <c r="F10" s="19"/>
      <c r="G10" s="60">
        <v>52</v>
      </c>
      <c r="H10" s="61" t="s">
        <v>134</v>
      </c>
      <c r="I10" s="62"/>
      <c r="J10" s="63" t="s">
        <v>76</v>
      </c>
      <c r="K10" s="63" t="s">
        <v>130</v>
      </c>
      <c r="L10" s="63" t="s">
        <v>152</v>
      </c>
      <c r="M10" s="42">
        <v>4</v>
      </c>
      <c r="O10" s="60">
        <f t="shared" si="0"/>
        <v>4</v>
      </c>
      <c r="P10" s="61" t="s">
        <v>103</v>
      </c>
      <c r="R10" s="60">
        <f t="shared" si="1"/>
        <v>4</v>
      </c>
      <c r="S10" s="61" t="s">
        <v>153</v>
      </c>
      <c r="U10" s="43"/>
    </row>
    <row r="11" spans="2:21" ht="15.95" customHeight="1" x14ac:dyDescent="0.2">
      <c r="B11" s="104">
        <v>5</v>
      </c>
      <c r="C11" s="105">
        <v>41427</v>
      </c>
      <c r="D11" s="106" t="s">
        <v>22</v>
      </c>
      <c r="E11" s="107" t="s">
        <v>82</v>
      </c>
      <c r="F11" s="19"/>
      <c r="G11" s="56">
        <v>17</v>
      </c>
      <c r="H11" s="57" t="s">
        <v>96</v>
      </c>
      <c r="I11" s="58"/>
      <c r="J11" s="59" t="s">
        <v>76</v>
      </c>
      <c r="K11" s="59" t="s">
        <v>102</v>
      </c>
      <c r="L11" s="59" t="s">
        <v>153</v>
      </c>
      <c r="M11" s="42">
        <v>5</v>
      </c>
      <c r="O11" s="56">
        <f t="shared" si="0"/>
        <v>5</v>
      </c>
      <c r="P11" s="57" t="s">
        <v>131</v>
      </c>
      <c r="R11" s="56">
        <f t="shared" si="1"/>
        <v>5</v>
      </c>
      <c r="S11" s="57" t="s">
        <v>152</v>
      </c>
      <c r="U11" s="43"/>
    </row>
    <row r="12" spans="2:21" ht="15.95" customHeight="1" x14ac:dyDescent="0.2">
      <c r="B12" s="109">
        <v>6</v>
      </c>
      <c r="C12" s="110">
        <v>41441</v>
      </c>
      <c r="D12" s="111" t="s">
        <v>18</v>
      </c>
      <c r="E12" s="112" t="s">
        <v>25</v>
      </c>
      <c r="F12" s="19"/>
      <c r="G12" s="60">
        <v>4</v>
      </c>
      <c r="H12" s="61" t="s">
        <v>91</v>
      </c>
      <c r="I12" s="62"/>
      <c r="J12" s="63" t="s">
        <v>22</v>
      </c>
      <c r="K12" s="63" t="s">
        <v>103</v>
      </c>
      <c r="L12" s="63" t="s">
        <v>117</v>
      </c>
      <c r="M12" s="42">
        <v>6</v>
      </c>
      <c r="O12" s="60">
        <f t="shared" si="0"/>
        <v>6</v>
      </c>
      <c r="P12" s="61" t="s">
        <v>104</v>
      </c>
      <c r="R12" s="60">
        <f t="shared" si="1"/>
        <v>6</v>
      </c>
      <c r="S12" s="61" t="s">
        <v>125</v>
      </c>
      <c r="U12" s="43"/>
    </row>
    <row r="13" spans="2:21" ht="15.95" customHeight="1" x14ac:dyDescent="0.2">
      <c r="B13" s="104">
        <v>7</v>
      </c>
      <c r="C13" s="105">
        <v>41454</v>
      </c>
      <c r="D13" s="106" t="s">
        <v>74</v>
      </c>
      <c r="E13" s="107" t="s">
        <v>81</v>
      </c>
      <c r="F13" s="19"/>
      <c r="G13" s="56">
        <v>69</v>
      </c>
      <c r="H13" s="57" t="s">
        <v>101</v>
      </c>
      <c r="I13" s="58"/>
      <c r="J13" s="59" t="s">
        <v>75</v>
      </c>
      <c r="K13" s="59" t="s">
        <v>103</v>
      </c>
      <c r="L13" s="59" t="s">
        <v>117</v>
      </c>
      <c r="M13" s="42">
        <v>7</v>
      </c>
      <c r="O13" s="56">
        <f t="shared" si="0"/>
        <v>7</v>
      </c>
      <c r="P13" s="57" t="s">
        <v>105</v>
      </c>
      <c r="R13" s="56">
        <f t="shared" si="1"/>
        <v>7</v>
      </c>
      <c r="S13" s="57" t="s">
        <v>126</v>
      </c>
      <c r="U13" s="43"/>
    </row>
    <row r="14" spans="2:21" ht="15.95" customHeight="1" x14ac:dyDescent="0.2">
      <c r="B14" s="109">
        <v>8</v>
      </c>
      <c r="C14" s="110">
        <v>41469</v>
      </c>
      <c r="D14" s="111" t="s">
        <v>20</v>
      </c>
      <c r="E14" s="112" t="s">
        <v>83</v>
      </c>
      <c r="F14" s="19"/>
      <c r="G14" s="60">
        <v>19</v>
      </c>
      <c r="H14" s="61" t="s">
        <v>97</v>
      </c>
      <c r="I14" s="62"/>
      <c r="J14" s="63" t="s">
        <v>18</v>
      </c>
      <c r="K14" s="63" t="s">
        <v>131</v>
      </c>
      <c r="L14" s="63" t="s">
        <v>60</v>
      </c>
      <c r="M14" s="42">
        <v>8</v>
      </c>
      <c r="O14" s="60">
        <f t="shared" si="0"/>
        <v>8</v>
      </c>
      <c r="P14" s="61" t="s">
        <v>120</v>
      </c>
      <c r="R14" s="60" t="str">
        <f t="shared" si="1"/>
        <v/>
      </c>
      <c r="S14" s="61"/>
      <c r="U14" s="43"/>
    </row>
    <row r="15" spans="2:21" ht="15.95" customHeight="1" x14ac:dyDescent="0.2">
      <c r="B15" s="104">
        <v>9</v>
      </c>
      <c r="C15" s="105">
        <v>41476</v>
      </c>
      <c r="D15" s="106" t="s">
        <v>75</v>
      </c>
      <c r="E15" s="107" t="s">
        <v>84</v>
      </c>
      <c r="F15" s="19"/>
      <c r="G15" s="56">
        <v>67</v>
      </c>
      <c r="H15" s="57" t="s">
        <v>135</v>
      </c>
      <c r="I15" s="58"/>
      <c r="J15" s="59" t="s">
        <v>32</v>
      </c>
      <c r="K15" s="59" t="s">
        <v>131</v>
      </c>
      <c r="L15" s="59" t="s">
        <v>60</v>
      </c>
      <c r="M15" s="42">
        <v>9</v>
      </c>
      <c r="O15" s="56">
        <f t="shared" si="0"/>
        <v>9</v>
      </c>
      <c r="P15" s="57" t="s">
        <v>121</v>
      </c>
      <c r="R15" s="139"/>
      <c r="S15" s="140"/>
      <c r="U15" s="43"/>
    </row>
    <row r="16" spans="2:21" ht="15.95" customHeight="1" x14ac:dyDescent="0.2">
      <c r="B16" s="109">
        <v>10</v>
      </c>
      <c r="C16" s="110">
        <v>41504</v>
      </c>
      <c r="D16" s="111" t="s">
        <v>75</v>
      </c>
      <c r="E16" s="112" t="s">
        <v>86</v>
      </c>
      <c r="F16" s="19"/>
      <c r="G16" s="60">
        <v>6</v>
      </c>
      <c r="H16" s="61" t="s">
        <v>124</v>
      </c>
      <c r="I16" s="62"/>
      <c r="J16" s="63" t="s">
        <v>20</v>
      </c>
      <c r="K16" s="63" t="s">
        <v>104</v>
      </c>
      <c r="L16" s="63" t="s">
        <v>60</v>
      </c>
      <c r="M16" s="42">
        <v>10</v>
      </c>
      <c r="O16" s="60">
        <f t="shared" si="0"/>
        <v>10</v>
      </c>
      <c r="P16" s="61" t="s">
        <v>132</v>
      </c>
      <c r="R16" s="139"/>
      <c r="S16" s="140"/>
      <c r="U16" s="43"/>
    </row>
    <row r="17" spans="2:21" ht="15.95" customHeight="1" x14ac:dyDescent="0.2">
      <c r="B17" s="104">
        <v>11</v>
      </c>
      <c r="C17" s="105">
        <v>41511</v>
      </c>
      <c r="D17" s="106" t="s">
        <v>76</v>
      </c>
      <c r="E17" s="107" t="s">
        <v>148</v>
      </c>
      <c r="F17" s="19"/>
      <c r="G17" s="56">
        <v>35</v>
      </c>
      <c r="H17" s="57" t="s">
        <v>99</v>
      </c>
      <c r="I17" s="58"/>
      <c r="J17" s="59" t="s">
        <v>128</v>
      </c>
      <c r="K17" s="59" t="s">
        <v>105</v>
      </c>
      <c r="L17" s="59" t="s">
        <v>116</v>
      </c>
      <c r="M17" s="42">
        <v>11</v>
      </c>
      <c r="O17" s="56">
        <f t="shared" si="0"/>
        <v>11</v>
      </c>
      <c r="P17" s="57" t="s">
        <v>106</v>
      </c>
      <c r="R17" s="139"/>
      <c r="S17" s="140"/>
      <c r="U17" s="43"/>
    </row>
    <row r="18" spans="2:21" ht="15.95" customHeight="1" x14ac:dyDescent="0.2">
      <c r="B18" s="109">
        <v>12</v>
      </c>
      <c r="C18" s="110">
        <v>41518</v>
      </c>
      <c r="D18" s="111" t="s">
        <v>128</v>
      </c>
      <c r="E18" s="112" t="s">
        <v>19</v>
      </c>
      <c r="F18" s="19"/>
      <c r="G18" s="60">
        <v>38</v>
      </c>
      <c r="H18" s="61" t="s">
        <v>136</v>
      </c>
      <c r="I18" s="62"/>
      <c r="J18" s="63" t="s">
        <v>128</v>
      </c>
      <c r="K18" s="63" t="s">
        <v>105</v>
      </c>
      <c r="L18" s="63" t="s">
        <v>116</v>
      </c>
      <c r="M18" s="42">
        <v>12</v>
      </c>
      <c r="O18" s="60">
        <f t="shared" si="0"/>
        <v>12</v>
      </c>
      <c r="P18" s="61" t="s">
        <v>107</v>
      </c>
      <c r="R18" s="139"/>
      <c r="S18" s="140"/>
      <c r="U18" s="43"/>
    </row>
    <row r="19" spans="2:21" ht="15.95" customHeight="1" x14ac:dyDescent="0.2">
      <c r="B19" s="104">
        <v>13</v>
      </c>
      <c r="C19" s="105">
        <v>41532</v>
      </c>
      <c r="D19" s="106" t="s">
        <v>77</v>
      </c>
      <c r="E19" s="107" t="s">
        <v>87</v>
      </c>
      <c r="F19" s="19"/>
      <c r="G19" s="56">
        <v>5</v>
      </c>
      <c r="H19" s="57" t="s">
        <v>92</v>
      </c>
      <c r="I19" s="58"/>
      <c r="J19" s="59" t="s">
        <v>75</v>
      </c>
      <c r="K19" s="59" t="s">
        <v>120</v>
      </c>
      <c r="L19" s="59" t="s">
        <v>126</v>
      </c>
      <c r="M19" s="42">
        <v>13</v>
      </c>
      <c r="O19" s="56">
        <f t="shared" si="0"/>
        <v>13</v>
      </c>
      <c r="P19" s="57" t="s">
        <v>108</v>
      </c>
      <c r="R19" s="139"/>
      <c r="S19" s="140"/>
      <c r="U19" s="43"/>
    </row>
    <row r="20" spans="2:21" ht="15.95" customHeight="1" x14ac:dyDescent="0.2">
      <c r="B20" s="109">
        <v>14</v>
      </c>
      <c r="C20" s="110">
        <v>41546</v>
      </c>
      <c r="D20" s="111" t="s">
        <v>18</v>
      </c>
      <c r="E20" s="112" t="s">
        <v>118</v>
      </c>
      <c r="F20" s="19"/>
      <c r="G20" s="60">
        <v>71</v>
      </c>
      <c r="H20" s="61" t="s">
        <v>137</v>
      </c>
      <c r="I20" s="62"/>
      <c r="J20" s="63" t="s">
        <v>22</v>
      </c>
      <c r="K20" s="63" t="s">
        <v>120</v>
      </c>
      <c r="L20" s="63" t="s">
        <v>126</v>
      </c>
      <c r="M20" s="42">
        <v>14</v>
      </c>
      <c r="O20" s="60" t="str">
        <f t="shared" si="0"/>
        <v/>
      </c>
      <c r="P20" s="61"/>
      <c r="R20" s="139"/>
      <c r="S20" s="140"/>
      <c r="U20" s="43"/>
    </row>
    <row r="21" spans="2:21" ht="15.95" customHeight="1" x14ac:dyDescent="0.2">
      <c r="B21" s="104">
        <v>15</v>
      </c>
      <c r="C21" s="105">
        <v>41560</v>
      </c>
      <c r="D21" s="106" t="s">
        <v>16</v>
      </c>
      <c r="E21" s="107" t="s">
        <v>17</v>
      </c>
      <c r="F21" s="19"/>
      <c r="G21" s="56">
        <v>68</v>
      </c>
      <c r="H21" s="57" t="s">
        <v>122</v>
      </c>
      <c r="I21" s="58"/>
      <c r="J21" s="59" t="s">
        <v>142</v>
      </c>
      <c r="K21" s="59" t="s">
        <v>121</v>
      </c>
      <c r="L21" s="59" t="s">
        <v>153</v>
      </c>
      <c r="M21" s="42">
        <v>15</v>
      </c>
      <c r="U21" s="43"/>
    </row>
    <row r="22" spans="2:21" ht="15.95" customHeight="1" x14ac:dyDescent="0.2">
      <c r="B22" s="109">
        <v>16</v>
      </c>
      <c r="C22" s="110">
        <v>41567</v>
      </c>
      <c r="D22" s="111" t="s">
        <v>32</v>
      </c>
      <c r="E22" s="112" t="s">
        <v>89</v>
      </c>
      <c r="F22" s="19"/>
      <c r="G22" s="60">
        <v>70</v>
      </c>
      <c r="H22" s="61" t="s">
        <v>138</v>
      </c>
      <c r="I22" s="62"/>
      <c r="J22" s="63" t="s">
        <v>128</v>
      </c>
      <c r="K22" s="63" t="s">
        <v>121</v>
      </c>
      <c r="L22" s="63" t="s">
        <v>153</v>
      </c>
      <c r="M22" s="42">
        <v>16</v>
      </c>
      <c r="U22" s="43"/>
    </row>
    <row r="23" spans="2:21" ht="15.95" customHeight="1" x14ac:dyDescent="0.2">
      <c r="B23" s="104">
        <v>17</v>
      </c>
      <c r="C23" s="105">
        <v>41574</v>
      </c>
      <c r="D23" s="106" t="s">
        <v>23</v>
      </c>
      <c r="E23" s="107" t="s">
        <v>88</v>
      </c>
      <c r="F23" s="19"/>
      <c r="G23" s="56">
        <v>14</v>
      </c>
      <c r="H23" s="57" t="s">
        <v>95</v>
      </c>
      <c r="I23" s="58"/>
      <c r="J23" s="59" t="s">
        <v>73</v>
      </c>
      <c r="K23" s="59" t="s">
        <v>132</v>
      </c>
      <c r="L23" s="59" t="s">
        <v>153</v>
      </c>
      <c r="M23" s="42">
        <v>17</v>
      </c>
      <c r="U23" s="43"/>
    </row>
    <row r="24" spans="2:21" ht="15.95" customHeight="1" x14ac:dyDescent="0.2">
      <c r="B24" s="109">
        <v>18</v>
      </c>
      <c r="C24" s="110">
        <v>41588</v>
      </c>
      <c r="D24" s="111" t="s">
        <v>18</v>
      </c>
      <c r="E24" s="112" t="s">
        <v>21</v>
      </c>
      <c r="F24" s="19"/>
      <c r="G24" s="60">
        <v>41</v>
      </c>
      <c r="H24" s="61" t="s">
        <v>141</v>
      </c>
      <c r="I24" s="62"/>
      <c r="J24" s="63" t="s">
        <v>18</v>
      </c>
      <c r="K24" s="63" t="s">
        <v>132</v>
      </c>
      <c r="L24" s="63" t="s">
        <v>153</v>
      </c>
      <c r="M24" s="42">
        <v>18</v>
      </c>
      <c r="U24" s="43"/>
    </row>
    <row r="25" spans="2:21" ht="15.95" customHeight="1" x14ac:dyDescent="0.2">
      <c r="B25" s="136" t="s">
        <v>183</v>
      </c>
      <c r="C25" s="135"/>
      <c r="D25" s="136"/>
      <c r="E25" s="133"/>
      <c r="F25" s="19"/>
      <c r="G25" s="56">
        <v>11</v>
      </c>
      <c r="H25" s="57" t="s">
        <v>94</v>
      </c>
      <c r="I25" s="58"/>
      <c r="J25" s="59" t="s">
        <v>75</v>
      </c>
      <c r="K25" s="59" t="s">
        <v>106</v>
      </c>
      <c r="L25" s="59" t="s">
        <v>117</v>
      </c>
      <c r="M25" s="42">
        <v>19</v>
      </c>
      <c r="U25" s="43"/>
    </row>
    <row r="26" spans="2:21" ht="15.95" customHeight="1" x14ac:dyDescent="0.2">
      <c r="C26" s="13"/>
      <c r="G26" s="60">
        <v>29</v>
      </c>
      <c r="H26" s="61" t="s">
        <v>139</v>
      </c>
      <c r="I26" s="62"/>
      <c r="J26" s="63" t="s">
        <v>22</v>
      </c>
      <c r="K26" s="63" t="s">
        <v>106</v>
      </c>
      <c r="L26" s="63" t="s">
        <v>117</v>
      </c>
      <c r="M26" s="42">
        <v>20</v>
      </c>
      <c r="U26" s="43"/>
    </row>
    <row r="27" spans="2:21" ht="15.95" customHeight="1" x14ac:dyDescent="0.2">
      <c r="C27" s="13"/>
      <c r="G27" s="56">
        <v>26</v>
      </c>
      <c r="H27" s="57" t="s">
        <v>98</v>
      </c>
      <c r="I27" s="58"/>
      <c r="J27" s="59" t="s">
        <v>18</v>
      </c>
      <c r="K27" s="59" t="s">
        <v>107</v>
      </c>
      <c r="L27" s="59" t="s">
        <v>60</v>
      </c>
      <c r="M27" s="42">
        <v>21</v>
      </c>
    </row>
    <row r="28" spans="2:21" ht="15.95" customHeight="1" x14ac:dyDescent="0.2">
      <c r="G28" s="60">
        <v>93</v>
      </c>
      <c r="H28" s="61" t="s">
        <v>140</v>
      </c>
      <c r="I28" s="62"/>
      <c r="J28" s="63" t="s">
        <v>18</v>
      </c>
      <c r="K28" s="63" t="s">
        <v>107</v>
      </c>
      <c r="L28" s="63" t="s">
        <v>60</v>
      </c>
      <c r="M28" s="42">
        <v>22</v>
      </c>
    </row>
    <row r="29" spans="2:21" ht="15.95" customHeight="1" x14ac:dyDescent="0.2">
      <c r="G29" s="56">
        <v>46</v>
      </c>
      <c r="H29" s="57" t="s">
        <v>100</v>
      </c>
      <c r="I29" s="58"/>
      <c r="J29" s="59" t="s">
        <v>22</v>
      </c>
      <c r="K29" s="59" t="s">
        <v>108</v>
      </c>
      <c r="L29" s="59" t="s">
        <v>116</v>
      </c>
      <c r="M29" s="42">
        <v>23</v>
      </c>
    </row>
    <row r="30" spans="2:21" ht="15.95" customHeight="1" x14ac:dyDescent="0.2">
      <c r="G30" s="60">
        <v>99</v>
      </c>
      <c r="H30" s="61" t="s">
        <v>90</v>
      </c>
      <c r="I30" s="62"/>
      <c r="J30" s="63" t="s">
        <v>18</v>
      </c>
      <c r="K30" s="63" t="s">
        <v>108</v>
      </c>
      <c r="L30" s="63" t="s">
        <v>116</v>
      </c>
      <c r="M30" s="42">
        <v>24</v>
      </c>
    </row>
    <row r="31" spans="2:21" ht="15.95" customHeight="1" x14ac:dyDescent="0.2">
      <c r="G31" s="56"/>
      <c r="H31" s="57"/>
      <c r="I31" s="58"/>
      <c r="J31" s="59"/>
      <c r="K31" s="59"/>
      <c r="L31" s="59"/>
      <c r="M31" s="42">
        <v>25</v>
      </c>
    </row>
    <row r="32" spans="2:21" ht="15.95" customHeight="1" x14ac:dyDescent="0.2">
      <c r="G32" s="60"/>
      <c r="H32" s="61"/>
      <c r="I32" s="62"/>
      <c r="J32" s="63"/>
      <c r="K32" s="63"/>
      <c r="L32" s="63"/>
      <c r="M32" s="42">
        <v>26</v>
      </c>
    </row>
    <row r="33" spans="7:13" ht="15.95" customHeight="1" x14ac:dyDescent="0.2">
      <c r="G33" s="56"/>
      <c r="H33" s="57"/>
      <c r="I33" s="58"/>
      <c r="J33" s="59"/>
      <c r="K33" s="59"/>
      <c r="L33" s="59"/>
      <c r="M33" s="42">
        <v>27</v>
      </c>
    </row>
    <row r="34" spans="7:13" ht="15.95" customHeight="1" x14ac:dyDescent="0.2">
      <c r="G34" s="60"/>
      <c r="H34" s="61"/>
      <c r="I34" s="62"/>
      <c r="J34" s="63"/>
      <c r="K34" s="63"/>
      <c r="L34" s="63"/>
      <c r="M34" s="42">
        <v>28</v>
      </c>
    </row>
    <row r="35" spans="7:13" ht="15.95" customHeight="1" x14ac:dyDescent="0.2">
      <c r="G35" s="56"/>
      <c r="H35" s="57"/>
      <c r="I35" s="58"/>
      <c r="J35" s="59"/>
      <c r="K35" s="59"/>
      <c r="L35" s="59"/>
      <c r="M35" s="42">
        <v>29</v>
      </c>
    </row>
    <row r="36" spans="7:13" ht="15.95" customHeight="1" x14ac:dyDescent="0.2">
      <c r="G36" s="60"/>
      <c r="H36" s="61"/>
      <c r="I36" s="62"/>
      <c r="J36" s="63"/>
      <c r="K36" s="63"/>
      <c r="L36" s="63"/>
      <c r="M36" s="42">
        <v>30</v>
      </c>
    </row>
    <row r="37" spans="7:13" x14ac:dyDescent="0.2">
      <c r="K37" s="41"/>
      <c r="L37" s="41"/>
    </row>
  </sheetData>
  <mergeCells count="5">
    <mergeCell ref="I6:J6"/>
    <mergeCell ref="B2:E2"/>
    <mergeCell ref="B3:D3"/>
    <mergeCell ref="B4:D4"/>
    <mergeCell ref="G2:S4"/>
  </mergeCells>
  <phoneticPr fontId="1" type="noConversion"/>
  <conditionalFormatting sqref="B7:E24">
    <cfRule type="expression" dxfId="179" priority="1">
      <formula>$B7=$H$3</formula>
    </cfRule>
  </conditionalFormatting>
  <dataValidations count="2">
    <dataValidation type="list" allowBlank="1" showInputMessage="1" showErrorMessage="1" sqref="K7:K35">
      <formula1>$P$7:$P$20</formula1>
    </dataValidation>
    <dataValidation type="list" allowBlank="1" showInputMessage="1" showErrorMessage="1" sqref="L7:L36">
      <formula1>$S$7:$S$14</formula1>
    </dataValidation>
  </dataValidations>
  <hyperlinks>
    <hyperlink ref="E3" r:id="rId1"/>
    <hyperlink ref="E4" location="'Team and Driver'!A1" display="Team Setup"/>
    <hyperlink ref="B2:E2" location="Dashboard!A1" display="Dashboard"/>
    <hyperlink ref="B3:D3" location="'Drivers Standing'!A1" display="Driver's Championship"/>
    <hyperlink ref="B4:D4" location="'Team Standing'!A1" display="Team's Championship"/>
    <hyperlink ref="D8" location="'Race Result (2)'!H2:L3" display="Malaysia"/>
    <hyperlink ref="D9" location="'Race Result (3)'!H2:L3" display="China"/>
    <hyperlink ref="D10" location="'Race Result (4)'!H2:L3" display="Turkey"/>
    <hyperlink ref="D11" location="'Race Result (5)'!H2:L3" display="Spain"/>
    <hyperlink ref="D12" location="'Race Result (6)'!H2:L3" display="Monaco"/>
    <hyperlink ref="D13" location="'Race Result (7)'!H2:L3" display="Canada"/>
    <hyperlink ref="D15" location="'Race Result (9)'!H2:L3" display="Great-Britain"/>
    <hyperlink ref="D16" location="'Race Result (10)'!H2:L3" display="Germany"/>
    <hyperlink ref="D17" location="'Race Result (11)'!H2:L3" display="Hungary"/>
    <hyperlink ref="D18" location="'Race Result (12)'!H2:L3" display="Belgium"/>
    <hyperlink ref="D19" location="'Race Result (13)'!H2:L3" display="Italy"/>
    <hyperlink ref="D20" location="'Race Result (14)'!H2:L3" display="Singapore"/>
    <hyperlink ref="D21" location="'Race Result (15)'!H2:L3" display="Japan"/>
    <hyperlink ref="D22" location="'Race Result (16)'!H2:L3" display="South Korea"/>
    <hyperlink ref="D23" location="'Race Result (17)'!H2:L3" display="India"/>
    <hyperlink ref="D24" location="'Race Result (18)'!H2:L3" display="UAE"/>
    <hyperlink ref="D14" location="'Race Result (8)'!H2:L3" display="Spain"/>
    <hyperlink ref="D7" location="'Race Result'!A1" display="Australia"/>
  </hyperlinks>
  <printOptions horizontalCentered="1"/>
  <pageMargins left="0.75" right="0.75" top="1" bottom="1" header="0.5" footer="0.5"/>
  <pageSetup scale="83" orientation="landscape" horizontalDpi="300" verticalDpi="300" r:id="rId2"/>
  <headerFooter alignWithMargins="0"/>
  <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CS63"/>
  <sheetViews>
    <sheetView showGridLines="0" topLeftCell="A10" workbookViewId="0">
      <selection activeCell="F11" sqref="F11"/>
    </sheetView>
  </sheetViews>
  <sheetFormatPr defaultRowHeight="12.75" x14ac:dyDescent="0.2"/>
  <cols>
    <col min="1" max="1" width="9.42578125" style="144" bestFit="1" customWidth="1"/>
    <col min="2" max="2" width="19.42578125" style="144" bestFit="1" customWidth="1"/>
    <col min="3" max="3" width="11.28515625" style="144" bestFit="1" customWidth="1"/>
    <col min="4" max="4" width="19.42578125" style="144" bestFit="1" customWidth="1"/>
    <col min="5" max="5" width="6" style="144" bestFit="1" customWidth="1"/>
    <col min="6" max="6" width="8.85546875" style="144" bestFit="1" customWidth="1"/>
    <col min="7" max="11" width="3.5703125" style="144" bestFit="1" customWidth="1"/>
    <col min="12" max="12" width="2" style="144" customWidth="1"/>
    <col min="13" max="15" width="3.5703125" style="144" bestFit="1" customWidth="1"/>
    <col min="16" max="20" width="3.5703125" style="144" customWidth="1"/>
    <col min="21" max="29" width="6.42578125" style="144" bestFit="1" customWidth="1"/>
    <col min="30" max="30" width="7.5703125" style="144" bestFit="1" customWidth="1"/>
    <col min="31" max="35" width="7.5703125" style="144" customWidth="1"/>
    <col min="36" max="36" width="8.42578125" style="144" customWidth="1"/>
    <col min="37" max="37" width="8.28515625" style="144" bestFit="1" customWidth="1"/>
    <col min="38" max="55" width="8.5703125" style="145" bestFit="1" customWidth="1"/>
    <col min="56" max="56" width="3.42578125" style="145" bestFit="1" customWidth="1"/>
    <col min="57" max="57" width="3.28515625" style="145" customWidth="1"/>
    <col min="58" max="58" width="3.42578125" style="145" bestFit="1" customWidth="1"/>
    <col min="59" max="59" width="3.5703125" style="145" bestFit="1" customWidth="1"/>
    <col min="60" max="60" width="3.42578125" style="145" bestFit="1" customWidth="1"/>
    <col min="61" max="76" width="4" style="145" bestFit="1" customWidth="1"/>
    <col min="77" max="77" width="3.28515625" style="145" customWidth="1"/>
    <col min="78" max="78" width="3.42578125" style="145" bestFit="1" customWidth="1"/>
    <col min="79" max="97" width="3.28515625" style="145" bestFit="1" customWidth="1"/>
    <col min="98" max="16384" width="9.140625" style="145"/>
  </cols>
  <sheetData>
    <row r="1" spans="1:97" x14ac:dyDescent="0.2">
      <c r="B1" s="144">
        <v>1</v>
      </c>
      <c r="C1" s="144">
        <f>B1+1</f>
        <v>2</v>
      </c>
      <c r="D1" s="144">
        <f t="shared" ref="D1:BO1" si="0">C1+1</f>
        <v>3</v>
      </c>
      <c r="E1" s="144">
        <f t="shared" si="0"/>
        <v>4</v>
      </c>
      <c r="F1" s="144">
        <f t="shared" si="0"/>
        <v>5</v>
      </c>
      <c r="G1" s="144">
        <f t="shared" si="0"/>
        <v>6</v>
      </c>
      <c r="H1" s="144">
        <f t="shared" si="0"/>
        <v>7</v>
      </c>
      <c r="I1" s="144">
        <f t="shared" si="0"/>
        <v>8</v>
      </c>
      <c r="J1" s="144">
        <f t="shared" si="0"/>
        <v>9</v>
      </c>
      <c r="K1" s="144">
        <f t="shared" si="0"/>
        <v>10</v>
      </c>
      <c r="L1" s="144">
        <f t="shared" si="0"/>
        <v>11</v>
      </c>
      <c r="M1" s="144">
        <f t="shared" si="0"/>
        <v>12</v>
      </c>
      <c r="N1" s="144">
        <f t="shared" si="0"/>
        <v>13</v>
      </c>
      <c r="O1" s="144">
        <f t="shared" si="0"/>
        <v>14</v>
      </c>
      <c r="P1" s="144">
        <f t="shared" si="0"/>
        <v>15</v>
      </c>
      <c r="Q1" s="144">
        <f t="shared" si="0"/>
        <v>16</v>
      </c>
      <c r="R1" s="144">
        <f t="shared" si="0"/>
        <v>17</v>
      </c>
      <c r="S1" s="144">
        <f t="shared" si="0"/>
        <v>18</v>
      </c>
      <c r="T1" s="144">
        <f t="shared" si="0"/>
        <v>19</v>
      </c>
      <c r="U1" s="144">
        <f t="shared" si="0"/>
        <v>20</v>
      </c>
      <c r="V1" s="144">
        <f t="shared" si="0"/>
        <v>21</v>
      </c>
      <c r="W1" s="144">
        <f t="shared" si="0"/>
        <v>22</v>
      </c>
      <c r="X1" s="144">
        <f t="shared" si="0"/>
        <v>23</v>
      </c>
      <c r="Y1" s="144">
        <f t="shared" si="0"/>
        <v>24</v>
      </c>
      <c r="Z1" s="144">
        <f t="shared" si="0"/>
        <v>25</v>
      </c>
      <c r="AA1" s="144">
        <f t="shared" si="0"/>
        <v>26</v>
      </c>
      <c r="AB1" s="144">
        <f t="shared" si="0"/>
        <v>27</v>
      </c>
      <c r="AC1" s="144">
        <f t="shared" si="0"/>
        <v>28</v>
      </c>
      <c r="AD1" s="144">
        <f t="shared" si="0"/>
        <v>29</v>
      </c>
      <c r="AE1" s="144">
        <f t="shared" si="0"/>
        <v>30</v>
      </c>
      <c r="AF1" s="144">
        <f t="shared" si="0"/>
        <v>31</v>
      </c>
      <c r="AG1" s="144">
        <f t="shared" si="0"/>
        <v>32</v>
      </c>
      <c r="AH1" s="144">
        <f t="shared" si="0"/>
        <v>33</v>
      </c>
      <c r="AI1" s="144">
        <f t="shared" si="0"/>
        <v>34</v>
      </c>
      <c r="AJ1" s="144">
        <f t="shared" si="0"/>
        <v>35</v>
      </c>
      <c r="AK1" s="144">
        <f t="shared" si="0"/>
        <v>36</v>
      </c>
      <c r="AL1" s="144">
        <f t="shared" si="0"/>
        <v>37</v>
      </c>
      <c r="AM1" s="144">
        <f t="shared" si="0"/>
        <v>38</v>
      </c>
      <c r="AN1" s="144">
        <f t="shared" si="0"/>
        <v>39</v>
      </c>
      <c r="AO1" s="144">
        <f t="shared" si="0"/>
        <v>40</v>
      </c>
      <c r="AP1" s="144">
        <f t="shared" si="0"/>
        <v>41</v>
      </c>
      <c r="AQ1" s="144">
        <f t="shared" si="0"/>
        <v>42</v>
      </c>
      <c r="AR1" s="144">
        <f t="shared" si="0"/>
        <v>43</v>
      </c>
      <c r="AS1" s="144">
        <f t="shared" si="0"/>
        <v>44</v>
      </c>
      <c r="AT1" s="144">
        <f t="shared" si="0"/>
        <v>45</v>
      </c>
      <c r="AU1" s="144">
        <f t="shared" si="0"/>
        <v>46</v>
      </c>
      <c r="AV1" s="144">
        <f t="shared" si="0"/>
        <v>47</v>
      </c>
      <c r="AW1" s="144">
        <f t="shared" si="0"/>
        <v>48</v>
      </c>
      <c r="AX1" s="144">
        <f t="shared" si="0"/>
        <v>49</v>
      </c>
      <c r="AY1" s="144">
        <f t="shared" si="0"/>
        <v>50</v>
      </c>
      <c r="AZ1" s="144">
        <f t="shared" si="0"/>
        <v>51</v>
      </c>
      <c r="BA1" s="144">
        <f t="shared" si="0"/>
        <v>52</v>
      </c>
      <c r="BB1" s="144">
        <f t="shared" si="0"/>
        <v>53</v>
      </c>
      <c r="BC1" s="144">
        <f t="shared" si="0"/>
        <v>54</v>
      </c>
      <c r="BD1" s="144">
        <f t="shared" si="0"/>
        <v>55</v>
      </c>
      <c r="BE1" s="144">
        <f t="shared" si="0"/>
        <v>56</v>
      </c>
      <c r="BF1" s="144">
        <f t="shared" si="0"/>
        <v>57</v>
      </c>
      <c r="BG1" s="144">
        <f t="shared" si="0"/>
        <v>58</v>
      </c>
      <c r="BH1" s="144">
        <f t="shared" si="0"/>
        <v>59</v>
      </c>
      <c r="BI1" s="144">
        <f t="shared" si="0"/>
        <v>60</v>
      </c>
      <c r="BJ1" s="144">
        <f t="shared" si="0"/>
        <v>61</v>
      </c>
      <c r="BK1" s="144">
        <f t="shared" si="0"/>
        <v>62</v>
      </c>
      <c r="BL1" s="144">
        <f t="shared" si="0"/>
        <v>63</v>
      </c>
      <c r="BM1" s="144">
        <f t="shared" si="0"/>
        <v>64</v>
      </c>
      <c r="BN1" s="144">
        <f t="shared" si="0"/>
        <v>65</v>
      </c>
      <c r="BO1" s="144">
        <f t="shared" si="0"/>
        <v>66</v>
      </c>
      <c r="BP1" s="144">
        <f t="shared" ref="BP1:CS1" si="1">BO1+1</f>
        <v>67</v>
      </c>
      <c r="BQ1" s="144">
        <f t="shared" si="1"/>
        <v>68</v>
      </c>
      <c r="BR1" s="144">
        <f t="shared" si="1"/>
        <v>69</v>
      </c>
      <c r="BS1" s="144">
        <f t="shared" si="1"/>
        <v>70</v>
      </c>
      <c r="BT1" s="144">
        <f t="shared" si="1"/>
        <v>71</v>
      </c>
      <c r="BU1" s="144">
        <f t="shared" si="1"/>
        <v>72</v>
      </c>
      <c r="BV1" s="144">
        <f t="shared" si="1"/>
        <v>73</v>
      </c>
      <c r="BW1" s="144">
        <f t="shared" si="1"/>
        <v>74</v>
      </c>
      <c r="BX1" s="144">
        <f t="shared" si="1"/>
        <v>75</v>
      </c>
      <c r="BY1" s="144">
        <f t="shared" si="1"/>
        <v>76</v>
      </c>
      <c r="BZ1" s="144">
        <f t="shared" si="1"/>
        <v>77</v>
      </c>
      <c r="CA1" s="144">
        <f t="shared" si="1"/>
        <v>78</v>
      </c>
      <c r="CB1" s="144">
        <f t="shared" si="1"/>
        <v>79</v>
      </c>
      <c r="CC1" s="144">
        <f t="shared" si="1"/>
        <v>80</v>
      </c>
      <c r="CD1" s="144">
        <f t="shared" si="1"/>
        <v>81</v>
      </c>
      <c r="CE1" s="144">
        <f t="shared" si="1"/>
        <v>82</v>
      </c>
      <c r="CF1" s="144">
        <f t="shared" si="1"/>
        <v>83</v>
      </c>
      <c r="CG1" s="144">
        <f t="shared" si="1"/>
        <v>84</v>
      </c>
      <c r="CH1" s="144">
        <f t="shared" si="1"/>
        <v>85</v>
      </c>
      <c r="CI1" s="144">
        <f t="shared" si="1"/>
        <v>86</v>
      </c>
      <c r="CJ1" s="144">
        <f t="shared" si="1"/>
        <v>87</v>
      </c>
      <c r="CK1" s="144">
        <f t="shared" si="1"/>
        <v>88</v>
      </c>
      <c r="CL1" s="144">
        <f t="shared" si="1"/>
        <v>89</v>
      </c>
      <c r="CM1" s="144">
        <f t="shared" si="1"/>
        <v>90</v>
      </c>
      <c r="CN1" s="144">
        <f t="shared" si="1"/>
        <v>91</v>
      </c>
      <c r="CO1" s="144">
        <f t="shared" si="1"/>
        <v>92</v>
      </c>
      <c r="CP1" s="144">
        <f t="shared" si="1"/>
        <v>93</v>
      </c>
      <c r="CQ1" s="144">
        <f t="shared" si="1"/>
        <v>94</v>
      </c>
      <c r="CR1" s="144">
        <f t="shared" si="1"/>
        <v>95</v>
      </c>
      <c r="CS1" s="144">
        <f t="shared" si="1"/>
        <v>96</v>
      </c>
    </row>
    <row r="2" spans="1:97" x14ac:dyDescent="0.2">
      <c r="A2" s="144" t="s">
        <v>5</v>
      </c>
      <c r="B2" s="144" t="s">
        <v>1</v>
      </c>
      <c r="C2" s="144" t="s">
        <v>4</v>
      </c>
      <c r="D2" s="144" t="s">
        <v>2</v>
      </c>
      <c r="E2" s="144" t="s">
        <v>3</v>
      </c>
      <c r="F2" s="144">
        <v>1</v>
      </c>
      <c r="G2" s="144">
        <v>2</v>
      </c>
      <c r="H2" s="144">
        <v>3</v>
      </c>
      <c r="I2" s="144">
        <v>4</v>
      </c>
      <c r="J2" s="144">
        <v>5</v>
      </c>
      <c r="K2" s="144">
        <v>6</v>
      </c>
      <c r="L2" s="144">
        <v>7</v>
      </c>
      <c r="M2" s="144">
        <v>8</v>
      </c>
      <c r="N2" s="144">
        <v>9</v>
      </c>
      <c r="O2" s="144">
        <v>10</v>
      </c>
      <c r="P2" s="144">
        <v>11</v>
      </c>
      <c r="Q2" s="144">
        <v>12</v>
      </c>
      <c r="R2" s="144">
        <v>13</v>
      </c>
      <c r="S2" s="144">
        <v>14</v>
      </c>
      <c r="T2" s="144">
        <v>15</v>
      </c>
      <c r="U2" s="144" t="s">
        <v>6</v>
      </c>
      <c r="V2" s="144" t="s">
        <v>7</v>
      </c>
      <c r="W2" s="144" t="s">
        <v>8</v>
      </c>
      <c r="X2" s="144" t="s">
        <v>9</v>
      </c>
      <c r="Y2" s="144" t="s">
        <v>10</v>
      </c>
      <c r="Z2" s="144" t="s">
        <v>11</v>
      </c>
      <c r="AA2" s="144" t="s">
        <v>12</v>
      </c>
      <c r="AB2" s="144" t="s">
        <v>13</v>
      </c>
      <c r="AC2" s="144" t="s">
        <v>30</v>
      </c>
      <c r="AD2" s="144" t="s">
        <v>31</v>
      </c>
      <c r="AE2" s="144" t="s">
        <v>111</v>
      </c>
      <c r="AF2" s="144" t="s">
        <v>112</v>
      </c>
      <c r="AG2" s="144" t="s">
        <v>113</v>
      </c>
      <c r="AH2" s="144" t="s">
        <v>114</v>
      </c>
      <c r="AI2" s="144" t="s">
        <v>115</v>
      </c>
      <c r="AJ2" s="144" t="s">
        <v>26</v>
      </c>
      <c r="AK2" s="144" t="s">
        <v>26</v>
      </c>
      <c r="AL2" s="145">
        <v>1</v>
      </c>
      <c r="AM2" s="145">
        <v>2</v>
      </c>
      <c r="AN2" s="145">
        <v>3</v>
      </c>
      <c r="AO2" s="145">
        <v>4</v>
      </c>
      <c r="AP2" s="145">
        <v>5</v>
      </c>
      <c r="AQ2" s="145">
        <v>6</v>
      </c>
      <c r="AR2" s="145">
        <v>7</v>
      </c>
      <c r="AS2" s="145">
        <v>8</v>
      </c>
      <c r="AT2" s="145">
        <v>9</v>
      </c>
      <c r="AU2" s="145">
        <v>10</v>
      </c>
      <c r="AV2" s="145">
        <v>11</v>
      </c>
      <c r="AW2" s="145">
        <v>12</v>
      </c>
      <c r="AX2" s="145">
        <v>13</v>
      </c>
      <c r="AY2" s="145">
        <v>14</v>
      </c>
      <c r="AZ2" s="145">
        <v>15</v>
      </c>
      <c r="BA2" s="145">
        <v>16</v>
      </c>
      <c r="BB2" s="145">
        <v>17</v>
      </c>
      <c r="BC2" s="145">
        <v>18</v>
      </c>
      <c r="BD2" s="145">
        <v>19</v>
      </c>
      <c r="BE2" s="145">
        <v>20</v>
      </c>
      <c r="BF2" s="145">
        <v>1</v>
      </c>
      <c r="BG2" s="145">
        <v>2</v>
      </c>
      <c r="BH2" s="145">
        <v>3</v>
      </c>
      <c r="BI2" s="145">
        <v>4</v>
      </c>
      <c r="BJ2" s="145">
        <v>5</v>
      </c>
      <c r="BK2" s="145">
        <v>6</v>
      </c>
      <c r="BL2" s="145">
        <v>7</v>
      </c>
      <c r="BM2" s="145">
        <v>8</v>
      </c>
      <c r="BN2" s="145">
        <v>9</v>
      </c>
      <c r="BO2" s="145">
        <v>10</v>
      </c>
      <c r="BP2" s="145">
        <v>11</v>
      </c>
      <c r="BQ2" s="145">
        <v>12</v>
      </c>
      <c r="BR2" s="145">
        <v>13</v>
      </c>
      <c r="BS2" s="145">
        <v>14</v>
      </c>
      <c r="BT2" s="145">
        <v>15</v>
      </c>
      <c r="BU2" s="145">
        <v>16</v>
      </c>
      <c r="BV2" s="145">
        <v>17</v>
      </c>
      <c r="BW2" s="145">
        <v>18</v>
      </c>
      <c r="BX2" s="145">
        <v>19</v>
      </c>
      <c r="BY2" s="145">
        <v>20</v>
      </c>
      <c r="BZ2" s="145">
        <v>1</v>
      </c>
      <c r="CA2" s="145">
        <v>2</v>
      </c>
      <c r="CB2" s="145">
        <v>3</v>
      </c>
      <c r="CC2" s="145">
        <v>4</v>
      </c>
      <c r="CD2" s="145">
        <v>5</v>
      </c>
      <c r="CE2" s="145">
        <v>6</v>
      </c>
      <c r="CF2" s="145">
        <v>7</v>
      </c>
      <c r="CG2" s="145">
        <v>8</v>
      </c>
      <c r="CH2" s="145">
        <v>9</v>
      </c>
      <c r="CI2" s="145">
        <v>10</v>
      </c>
      <c r="CJ2" s="145">
        <v>11</v>
      </c>
      <c r="CK2" s="145">
        <v>12</v>
      </c>
      <c r="CL2" s="145">
        <v>13</v>
      </c>
      <c r="CM2" s="145">
        <v>14</v>
      </c>
      <c r="CN2" s="145">
        <v>15</v>
      </c>
      <c r="CO2" s="145">
        <v>16</v>
      </c>
      <c r="CP2" s="145">
        <v>17</v>
      </c>
      <c r="CQ2" s="145">
        <v>18</v>
      </c>
      <c r="CR2" s="145">
        <v>19</v>
      </c>
      <c r="CS2" s="145">
        <v>20</v>
      </c>
    </row>
    <row r="3" spans="1:97" x14ac:dyDescent="0.2">
      <c r="A3" s="144">
        <f>IF(B3&lt;&gt;"",RANK(E3,E$3:E$32)+SUM(U3:AJ3),"")</f>
        <v>1</v>
      </c>
      <c r="B3" s="144" t="str">
        <f>IF('Team and Driver'!H7&lt;&gt;"",'Team and Driver'!H7,"")</f>
        <v>Hiroshi Aoyama</v>
      </c>
      <c r="C3" s="144" t="str">
        <f>IF(B3&lt;&gt;"",VLOOKUP(B3,'Team and Driver'!$H$7:$K$36,3,FALSE),"")</f>
        <v>Japan</v>
      </c>
      <c r="D3" s="144" t="str">
        <f>IF(B3&lt;&gt;"",VLOOKUP(B3,'Team and Driver'!$H$6:$P$40,4,FALSE),"")</f>
        <v>Avintia Blusens</v>
      </c>
      <c r="E3" s="144">
        <f>IF(B3&lt;&gt;"",SUM(AL3:BE3),"")</f>
        <v>0</v>
      </c>
      <c r="F3" s="144">
        <f>IF($B3&lt;&gt;"",COUNTIF($AL3:$BE3,25),"")</f>
        <v>0</v>
      </c>
      <c r="G3" s="144">
        <f>IF($B3&lt;&gt;"",COUNTIF($AL3:$BE3,20),"")</f>
        <v>0</v>
      </c>
      <c r="H3" s="144">
        <f>IF($B3&lt;&gt;"",COUNTIF($AL3:$BE3,16),"")</f>
        <v>0</v>
      </c>
      <c r="I3" s="144">
        <f>IF($B3&lt;&gt;"",COUNTIF($AL3:$BE3,13),"")</f>
        <v>0</v>
      </c>
      <c r="J3" s="144">
        <f>IF($B3&lt;&gt;"",COUNTIF($AL3:$BE3,11),"")</f>
        <v>0</v>
      </c>
      <c r="K3" s="144">
        <f>IF($B3&lt;&gt;"",COUNTIF($AL3:$BE3,10),"")</f>
        <v>0</v>
      </c>
      <c r="L3" s="144">
        <f>IF($B3&lt;&gt;"",COUNTIF($AL3:$BE3,9),"")</f>
        <v>0</v>
      </c>
      <c r="M3" s="144">
        <f>IF($B3&lt;&gt;"",COUNTIF($AL3:$BE3,8),"")</f>
        <v>0</v>
      </c>
      <c r="N3" s="144">
        <f>IF($B3&lt;&gt;"",COUNTIF($AL3:$BE3,7),"")</f>
        <v>0</v>
      </c>
      <c r="O3" s="144">
        <f>IF($B3&lt;&gt;"",COUNTIF($AL3:$BE3,6),"")</f>
        <v>0</v>
      </c>
      <c r="P3" s="144">
        <f>IF($B3&lt;&gt;"",COUNTIF($AL3:$BE3,5),"")</f>
        <v>0</v>
      </c>
      <c r="Q3" s="144">
        <f>IF($B3&lt;&gt;"",COUNTIF($AL3:$BE3,4),"")</f>
        <v>0</v>
      </c>
      <c r="R3" s="144">
        <f>IF($B3&lt;&gt;"",COUNTIF($AL3:$BE3,3),"")</f>
        <v>0</v>
      </c>
      <c r="S3" s="144">
        <f>IF($B3&lt;&gt;"",COUNTIF($AL3:$BE3,2),"")</f>
        <v>0</v>
      </c>
      <c r="T3" s="144">
        <f>IF($B3&lt;&gt;"",COUNTIF($AL3:$BE3,1),"")</f>
        <v>0</v>
      </c>
      <c r="U3" s="144">
        <f>IF(B3&lt;&gt;"",SUMPRODUCT(($E$3:$E$32=E3)*($F$3:$F$32&gt;F3)),"")</f>
        <v>0</v>
      </c>
      <c r="V3" s="144">
        <f>IF(B3&lt;&gt;"",SUMPRODUCT(($E$3:$E$32=E3)*($F$3:$F$32=F3)*($G$3:$G$32&gt;G3)),"")</f>
        <v>0</v>
      </c>
      <c r="W3" s="144">
        <f>IF(B3&lt;&gt;"",SUMPRODUCT(($E$3:$E$32=E3)*($F$3:$F$32=F3)*($G$3:$G$32=G3)*($H$3:$H$32&gt;H3)),"")</f>
        <v>0</v>
      </c>
      <c r="X3" s="144">
        <f>IF(B3&lt;&gt;"",SUMPRODUCT(($E$3:$E$32=E3)*($F$3:$F$32=F3)*($G$3:$G$32=G3)*($H$3:$H$32=H3)*($I$3:$I$32&gt;I3)),"")</f>
        <v>0</v>
      </c>
      <c r="Y3" s="144">
        <f>IF(B3&lt;&gt;"",SUMPRODUCT(($E$3:$E$32=E3)*($F$3:$F$32=F3)*($G$3:$G$32=G3)*($H$3:$H$32=H3)*($I$3:$I$32=I3)*($J$3:$J$32&gt;J3)),"")</f>
        <v>0</v>
      </c>
      <c r="Z3" s="144">
        <f>IF(B3&lt;&gt;"",SUMPRODUCT(($E$3:$E$32=E3)*($F$3:$F$32=F3)*($G$3:$G$32=G3)*($H$3:$H$32=H3)*($I$3:$I$32=I3)*($J$3:$J$32=J3)*($K$3:$K$32&gt;K3)),"")</f>
        <v>0</v>
      </c>
      <c r="AA3" s="144">
        <f>IF(B3&lt;&gt;"",SUMPRODUCT(($E$3:$E$32=E3)*($F$3:$F$32=F3)*($G$3:$G$32=G3)*($H$3:$H$32=H3)*($I$3:$I$32=I3)*($J$3:$J$32=J3)*($K$3:$K$32=K3)*($L$3:$L$32&gt;L3)),"")</f>
        <v>0</v>
      </c>
      <c r="AB3" s="144">
        <f>IF(B3&lt;&gt;"",SUMPRODUCT(($E$3:$E$32=E3)*($F$3:$F$32=F3)*($G$3:$G$32=G3)*($H$3:$H$32=H3)*($I$3:$I$32=I3)*($J$3:$J$32=J3)*($K$3:$K$32=K3)*($L$3:$L$32=L3)*($M$3:$M$32&gt;M3)),"")</f>
        <v>0</v>
      </c>
      <c r="AC3" s="144">
        <f>IF(B3&lt;&gt;"",SUMPRODUCT(($E$3:$E$32=E3)*($F$3:$F$32=F3)*($G$3:$G$32=G3)*($H$3:$H$32=H3)*($I$3:$I$32=I3)*($J$3:$J$32=J3)*($K$3:$K$32=K3)*($L$3:$L$32=L3)*($M$3:$M$32=M3)*($N$3:$N$32&gt;N3)),"")</f>
        <v>0</v>
      </c>
      <c r="AD3" s="144">
        <f>IF(B3&lt;&gt;"",SUMPRODUCT(($E$3:$E$32=E3)*($F$3:$F$32=F3)*($G$3:$G$32=G3)*($H$3:$H$32=H3)*($I$3:$I$32=I3)*($J$3:$J$32=J3)*($K$3:$K$32=K3)*($L$3:$L$32=L3)*($M$3:$M$32=M3)*($N$3:$N$32=N3)*($O$3:$O$32&gt;O3)),"")</f>
        <v>0</v>
      </c>
      <c r="AE3" s="144">
        <f>IF(B3&lt;&gt;"",SUMPRODUCT(($E$3:$E$32=E3)*($F$3:$F$32=F3)*($G$3:$G$32=G3)*($H$3:$H$32=H3)*($I$3:$I$32=I3)*($J$3:$J$32=J3)*($K$3:$K$32=K3)*($L$3:$L$32=L3)*($M$3:$M$32=M3)*($N$3:$N$32=N3)*($O$3:$O$32=O3)*($P$3:$P$32&gt;P3)),"")</f>
        <v>0</v>
      </c>
      <c r="AF3" s="144">
        <f>IF(B3&lt;&gt;"",SUMPRODUCT(($E$3:$E$32=E3)*($F$3:$F$32=F3)*($G$3:$G$32=G3)*($H$3:$H$32=H3)*($I$3:$I$32=I3)*($J$3:$J$32=J3)*($K$3:$K$32=K3)*($L$3:$L$32=L3)*($M$3:$M$32=M3)*($N$3:$N$32=N3)*($O$3:$O$32=O3)*($P$3:$P$32=P3)*($Q$3:$Q$32&gt;Q3)),"")</f>
        <v>0</v>
      </c>
      <c r="AG3" s="144">
        <f>IF(B3&lt;&gt;"",SUMPRODUCT(($E$3:$E$32=E3)*($F$3:$F$32=F3)*($G$3:$G$32=G3)*($H$3:$H$32=H3)*($I$3:$I$32=I3)*($J$3:$J$32=J3)*($K$3:$K$32=K3)*($L$3:$L$32=L3)*($M$3:$M$32=M3)*($N$3:$N$32=N3)*($O$3:$O$32=O3)*($P$3:$P$32=P3)*($Q$3:$Q$32=Q3)*($R$3:$R$32&gt;R3)),"")</f>
        <v>0</v>
      </c>
      <c r="AH3" s="144">
        <f>IF(B3&lt;&gt;"",SUMPRODUCT(($E$3:$E$32=E3)*($F$3:$F$32=F3)*($G$3:$G$32=G3)*($H$3:$H$32=H3)*($I$3:$I$32=I3)*($J$3:$J$32=J3)*($K$3:$K$32=K3)*($L$3:$L$32=L3)*($M$3:$M$32=M3)*($N$3:$N$32=N3)*($O$3:$O$32=O3)*($P$3:$P$32=P3)*($Q$3:$Q$32=Q3)*($R$3:$R$32=R3)*($S$3:$S$32&gt;S3)),"")</f>
        <v>0</v>
      </c>
      <c r="AI3" s="144">
        <f>IF(B3&lt;&gt;"",SUMPRODUCT(($E$3:$E$32=E3)*($F$3:$F$32=F3)*($G$3:$G$32=G3)*($H$3:$H$32=H3)*($I$3:$I$32=I3)*($J$3:$J$32=J3)*($K$3:$K$32=K3)*($L$3:$L$32=L3)*($M$3:$M$32=M3)*($N$3:$N$32=N3)*($O$3:$O$32=O3)*($P$3:$P$32=P3)*($Q$3:$Q$32=Q3)*($R$3:$R$32=R3)*($S$3:$S$32=S3)*($T$3:$T$32&gt;T3)),"")</f>
        <v>0</v>
      </c>
      <c r="AJ3" s="144">
        <f>IF(B3&lt;&gt;"",SUMPRODUCT(($E$3:$E$32=E3)*($F$3:$F$32=F3)*($G$3:$G$32=G3)*($H$3:$H$32=H3)*($I$3:$I$32=I3)*($J$3:$J$32=J3)*($K$3:$K$32=K3)*($L$3:$L$32=L3)*($M$3:$M$32=M3)*($N$3:$N$32=N3)*($O$3:$O$32=O3)*($P$3:$P$32=P3)*($Q$3:$Q$32=Q3)*($R$3:$R$32=R3)*($S$3:$S$32=S3)*($T$3:$T$32=T3)*($AK$3:$AK$32&lt;AK3)),"")</f>
        <v>0</v>
      </c>
      <c r="AK3" s="144">
        <f>IF(B3&lt;&gt;"",'Team and Driver'!M7,"")</f>
        <v>1</v>
      </c>
      <c r="AL3" s="146">
        <f>IF($B3&lt;&gt;"",SUMIF('Race Result'!$I:$I,'Dummy Table Standings'!$B3,'Race Result'!$M:$M),"")</f>
        <v>0</v>
      </c>
      <c r="AM3" s="146">
        <f>IF($B3&lt;&gt;"",SUMIF('Race Result (2)'!$I:$I,'Dummy Table Standings'!$B3,'Race Result (2)'!$M:$M),"")</f>
        <v>0</v>
      </c>
      <c r="AN3" s="146">
        <f>IF($B3&lt;&gt;"",SUMIF('Race Result (3)'!$I:$I,'Dummy Table Standings'!$B3,'Race Result (3)'!$M:$M),"")</f>
        <v>0</v>
      </c>
      <c r="AO3" s="146">
        <f>IF($B3&lt;&gt;"",SUMIF('Race Result (4)'!$I:$I,'Dummy Table Standings'!$B3,'Race Result (4)'!$M:$M),"")</f>
        <v>0</v>
      </c>
      <c r="AP3" s="146">
        <f>IF($B3&lt;&gt;"",SUMIF('Race Result (5)'!$I:$I,'Dummy Table Standings'!$B3,'Race Result (5)'!$M:$M),"")</f>
        <v>0</v>
      </c>
      <c r="AQ3" s="146">
        <f>IF($B3&lt;&gt;"",SUMIF('Race Result (6)'!$I:$I,'Dummy Table Standings'!$B3,'Race Result (6)'!$M:$M),"")</f>
        <v>0</v>
      </c>
      <c r="AR3" s="146">
        <f>IF($B3&lt;&gt;"",SUMIF('Race Result (7)'!$I:$I,'Dummy Table Standings'!$B3,'Race Result (7)'!$M:$M),"")</f>
        <v>0</v>
      </c>
      <c r="AS3" s="146">
        <f>IF($B3&lt;&gt;"",SUMIF('Race Result (8)'!$I:$I,'Dummy Table Standings'!$B3,'Race Result (8)'!$M:$M),"")</f>
        <v>0</v>
      </c>
      <c r="AT3" s="146">
        <f>IF($B3&lt;&gt;"",SUMIF('Race Result (9)'!$I:$I,'Dummy Table Standings'!$B3,'Race Result (9)'!$M:$M),"")</f>
        <v>0</v>
      </c>
      <c r="AU3" s="146">
        <f>IF($B3&lt;&gt;"",SUMIF('Race Result (10)'!$I:$I,'Dummy Table Standings'!$B3,'Race Result (10)'!$M:$M),"")</f>
        <v>0</v>
      </c>
      <c r="AV3" s="146">
        <f>IF($B3&lt;&gt;"",SUMIF('Race Result (11)'!$I:$I,'Dummy Table Standings'!$B3,'Race Result (11)'!$M:$M),"")</f>
        <v>0</v>
      </c>
      <c r="AW3" s="146">
        <f>IF($B3&lt;&gt;"",SUMIF('Race Result (12)'!$I:$I,'Dummy Table Standings'!$B3,'Race Result (12)'!$M:$M),"")</f>
        <v>0</v>
      </c>
      <c r="AX3" s="146">
        <f>IF($B3&lt;&gt;"",SUMIF('Race Result (13)'!$I:$I,'Dummy Table Standings'!$B3,'Race Result (13)'!$M:$M),"")</f>
        <v>0</v>
      </c>
      <c r="AY3" s="146">
        <f>IF($B3&lt;&gt;"",SUMIF('Race Result (14)'!$I:$I,'Dummy Table Standings'!$B3,'Race Result (14)'!$M:$M),"")</f>
        <v>0</v>
      </c>
      <c r="AZ3" s="146">
        <f>IF($B3&lt;&gt;"",SUMIF('Race Result (15)'!$I:$I,'Dummy Table Standings'!$B3,'Race Result (15)'!$M:$M),"")</f>
        <v>0</v>
      </c>
      <c r="BA3" s="146">
        <f>IF($B3&lt;&gt;"",SUMIF('Race Result (16)'!$I:$I,'Dummy Table Standings'!$B3,'Race Result (16)'!$M:$M),"")</f>
        <v>0</v>
      </c>
      <c r="BB3" s="146">
        <f>IF($B3&lt;&gt;"",SUMIF('Race Result (17)'!$I:$I,'Dummy Table Standings'!$B3,'Race Result (17)'!$M:$M),"")</f>
        <v>0</v>
      </c>
      <c r="BC3" s="146">
        <f>IF($B3&lt;&gt;"",SUMIF('Race Result (18)'!$I:$I,'Dummy Table Standings'!$B3,'Race Result (18)'!$M:$M),"")</f>
        <v>0</v>
      </c>
      <c r="BF3" s="145">
        <f>AL3</f>
        <v>0</v>
      </c>
      <c r="BG3" s="145">
        <f t="shared" ref="BG3:BW3" si="2">IF($B3&lt;&gt;"",BF3+AM3,"")</f>
        <v>0</v>
      </c>
      <c r="BH3" s="145">
        <f t="shared" si="2"/>
        <v>0</v>
      </c>
      <c r="BI3" s="145">
        <f t="shared" si="2"/>
        <v>0</v>
      </c>
      <c r="BJ3" s="145">
        <f t="shared" si="2"/>
        <v>0</v>
      </c>
      <c r="BK3" s="145">
        <f t="shared" si="2"/>
        <v>0</v>
      </c>
      <c r="BL3" s="145">
        <f t="shared" si="2"/>
        <v>0</v>
      </c>
      <c r="BM3" s="145">
        <f t="shared" si="2"/>
        <v>0</v>
      </c>
      <c r="BN3" s="145">
        <f t="shared" si="2"/>
        <v>0</v>
      </c>
      <c r="BO3" s="145">
        <f t="shared" si="2"/>
        <v>0</v>
      </c>
      <c r="BP3" s="145">
        <f t="shared" si="2"/>
        <v>0</v>
      </c>
      <c r="BQ3" s="145">
        <f t="shared" si="2"/>
        <v>0</v>
      </c>
      <c r="BR3" s="145">
        <f t="shared" si="2"/>
        <v>0</v>
      </c>
      <c r="BS3" s="145">
        <f t="shared" si="2"/>
        <v>0</v>
      </c>
      <c r="BT3" s="145">
        <f t="shared" si="2"/>
        <v>0</v>
      </c>
      <c r="BU3" s="145">
        <f t="shared" si="2"/>
        <v>0</v>
      </c>
      <c r="BV3" s="145">
        <f t="shared" si="2"/>
        <v>0</v>
      </c>
      <c r="BW3" s="145">
        <f t="shared" si="2"/>
        <v>0</v>
      </c>
      <c r="BZ3" s="145">
        <f>IF(B3&lt;&gt;"",RANK(BF3,BF$3:BF$32)+COUNTIF(BF$3:BF3,BF3)-1,"")</f>
        <v>1</v>
      </c>
      <c r="CA3" s="145">
        <f>IF(C3&lt;&gt;"",RANK(BG3,BG$3:BG$32)+COUNTIF(BG$3:BG3,BG3)-1,"")</f>
        <v>1</v>
      </c>
      <c r="CB3" s="145">
        <f>IF(D3&lt;&gt;"",RANK(BH3,BH$3:BH$32)+COUNTIF(BH$3:BH3,BH3)-1,"")</f>
        <v>1</v>
      </c>
      <c r="CC3" s="145">
        <f>IF(E3&lt;&gt;"",RANK(BI3,BI$3:BI$32)+COUNTIF(BI$3:BI3,BI3)-1,"")</f>
        <v>1</v>
      </c>
      <c r="CD3" s="145">
        <f>IF(F3&lt;&gt;"",RANK(BJ3,BJ$3:BJ$32)+COUNTIF(BJ$3:BJ3,BJ3)-1,"")</f>
        <v>1</v>
      </c>
      <c r="CE3" s="145">
        <f>IF(G3&lt;&gt;"",RANK(BK3,BK$3:BK$32)+COUNTIF(BK$3:BK3,BK3)-1,"")</f>
        <v>1</v>
      </c>
      <c r="CF3" s="145">
        <f>IF(H3&lt;&gt;"",RANK(BL3,BL$3:BL$32)+COUNTIF(BL$3:BL3,BL3)-1,"")</f>
        <v>1</v>
      </c>
      <c r="CG3" s="145">
        <f>IF(I3&lt;&gt;"",RANK(BM3,BM$3:BM$32)+COUNTIF(BM$3:BM3,BM3)-1,"")</f>
        <v>1</v>
      </c>
      <c r="CH3" s="145">
        <f>IF(J3&lt;&gt;"",RANK(BN3,BN$3:BN$32)+COUNTIF(BN$3:BN3,BN3)-1,"")</f>
        <v>1</v>
      </c>
      <c r="CI3" s="145">
        <f>IF(K3&lt;&gt;"",RANK(BO3,BO$3:BO$32)+COUNTIF(BO$3:BO3,BO3)-1,"")</f>
        <v>1</v>
      </c>
      <c r="CJ3" s="145">
        <f>IF(L3&lt;&gt;"",RANK(BP3,BP$3:BP$32)+COUNTIF(BP$3:BP3,BP3)-1,"")</f>
        <v>1</v>
      </c>
      <c r="CK3" s="145">
        <f>IF(M3&lt;&gt;"",RANK(BQ3,BQ$3:BQ$32)+COUNTIF(BQ$3:BQ3,BQ3)-1,"")</f>
        <v>1</v>
      </c>
      <c r="CL3" s="145">
        <f>IF(N3&lt;&gt;"",RANK(BR3,BR$3:BR$32)+COUNTIF(BR$3:BR3,BR3)-1,"")</f>
        <v>1</v>
      </c>
      <c r="CM3" s="145">
        <f>IF(O3&lt;&gt;"",RANK(BS3,BS$3:BS$32)+COUNTIF(BS$3:BS3,BS3)-1,"")</f>
        <v>1</v>
      </c>
      <c r="CN3" s="145">
        <f>IF(U3&lt;&gt;"",RANK(BT3,BT$3:BT$32)+COUNTIF(BT$3:BT3,BT3)-1,"")</f>
        <v>1</v>
      </c>
      <c r="CO3" s="145">
        <f>IF(V3&lt;&gt;"",RANK(BU3,BU$3:BU$32)+COUNTIF(BU$3:BU3,BU3)-1,"")</f>
        <v>1</v>
      </c>
      <c r="CP3" s="145">
        <f>IF(W3&lt;&gt;"",RANK(BV3,BV$3:BV$32)+COUNTIF(BV$3:BV3,BV3)-1,"")</f>
        <v>1</v>
      </c>
      <c r="CQ3" s="145">
        <f>IF(X3&lt;&gt;"",RANK(BW3,BW$3:BW$32)+COUNTIF(BW$3:BW3,BW3)-1,"")</f>
        <v>1</v>
      </c>
    </row>
    <row r="4" spans="1:97" x14ac:dyDescent="0.2">
      <c r="A4" s="144">
        <f t="shared" ref="A4:A32" si="3">IF(B4&lt;&gt;"",RANK(E4,E$3:E$32)+SUM(U4:AJ4),"")</f>
        <v>2</v>
      </c>
      <c r="B4" s="144" t="str">
        <f>IF('Team and Driver'!H8&lt;&gt;"",'Team and Driver'!H8,"")</f>
        <v>Hector Barbera</v>
      </c>
      <c r="C4" s="144" t="str">
        <f>IF(B4&lt;&gt;"",VLOOKUP(B4,'Team and Driver'!$H$7:$K$36,3,FALSE),"")</f>
        <v>Spain</v>
      </c>
      <c r="D4" s="144" t="str">
        <f>IF(B4&lt;&gt;"",VLOOKUP(B4,'Team and Driver'!$H$6:$P$40,4,FALSE),"")</f>
        <v>Avintia Blusens</v>
      </c>
      <c r="E4" s="144">
        <f t="shared" ref="E4:E32" si="4">IF(B4&lt;&gt;"",SUM(AL4:BE4),"")</f>
        <v>0</v>
      </c>
      <c r="F4" s="144">
        <f t="shared" ref="F4:F32" si="5">IF($B4&lt;&gt;"",COUNTIF($AL4:$BE4,25),"")</f>
        <v>0</v>
      </c>
      <c r="G4" s="144">
        <f t="shared" ref="G4:G32" si="6">IF($B4&lt;&gt;"",COUNTIF($AL4:$BE4,20),"")</f>
        <v>0</v>
      </c>
      <c r="H4" s="144">
        <f t="shared" ref="H4:H32" si="7">IF($B4&lt;&gt;"",COUNTIF($AL4:$BE4,16),"")</f>
        <v>0</v>
      </c>
      <c r="I4" s="144">
        <f t="shared" ref="I4:I32" si="8">IF($B4&lt;&gt;"",COUNTIF($AL4:$BE4,13),"")</f>
        <v>0</v>
      </c>
      <c r="J4" s="144">
        <f t="shared" ref="J4:J32" si="9">IF($B4&lt;&gt;"",COUNTIF($AL4:$BE4,11),"")</f>
        <v>0</v>
      </c>
      <c r="K4" s="144">
        <f t="shared" ref="K4:K32" si="10">IF($B4&lt;&gt;"",COUNTIF($AL4:$BE4,10),"")</f>
        <v>0</v>
      </c>
      <c r="L4" s="144">
        <f t="shared" ref="L4:L32" si="11">IF($B4&lt;&gt;"",COUNTIF($AL4:$BE4,9),"")</f>
        <v>0</v>
      </c>
      <c r="M4" s="144">
        <f t="shared" ref="M4:M32" si="12">IF($B4&lt;&gt;"",COUNTIF($AL4:$BE4,8),"")</f>
        <v>0</v>
      </c>
      <c r="N4" s="144">
        <f t="shared" ref="N4:N32" si="13">IF($B4&lt;&gt;"",COUNTIF($AL4:$BE4,7),"")</f>
        <v>0</v>
      </c>
      <c r="O4" s="144">
        <f t="shared" ref="O4:O32" si="14">IF($B4&lt;&gt;"",COUNTIF($AL4:$BE4,6),"")</f>
        <v>0</v>
      </c>
      <c r="P4" s="144">
        <f t="shared" ref="P4:P32" si="15">IF($B4&lt;&gt;"",COUNTIF($AL4:$BE4,5),"")</f>
        <v>0</v>
      </c>
      <c r="Q4" s="144">
        <f t="shared" ref="Q4:Q32" si="16">IF($B4&lt;&gt;"",COUNTIF($AL4:$BE4,4),"")</f>
        <v>0</v>
      </c>
      <c r="R4" s="144">
        <f t="shared" ref="R4:R32" si="17">IF($B4&lt;&gt;"",COUNTIF($AL4:$BE4,3),"")</f>
        <v>0</v>
      </c>
      <c r="S4" s="144">
        <f t="shared" ref="S4:S32" si="18">IF($B4&lt;&gt;"",COUNTIF($AL4:$BE4,2),"")</f>
        <v>0</v>
      </c>
      <c r="T4" s="144">
        <f t="shared" ref="T4:T32" si="19">IF($B4&lt;&gt;"",COUNTIF($AL4:$BE4,1),"")</f>
        <v>0</v>
      </c>
      <c r="U4" s="144">
        <f t="shared" ref="U4:U32" si="20">IF(B4&lt;&gt;"",SUMPRODUCT(($E$3:$E$32=E4)*($F$3:$F$32&gt;F4)),"")</f>
        <v>0</v>
      </c>
      <c r="V4" s="144">
        <f t="shared" ref="V4:V32" si="21">IF(B4&lt;&gt;"",SUMPRODUCT(($E$3:$E$32=E4)*($F$3:$F$32=F4)*($G$3:$G$32&gt;G4)),"")</f>
        <v>0</v>
      </c>
      <c r="W4" s="144">
        <f t="shared" ref="W4:W32" si="22">IF(B4&lt;&gt;"",SUMPRODUCT(($E$3:$E$32=E4)*($F$3:$F$32=F4)*($G$3:$G$32=G4)*($H$3:$H$32&gt;H4)),"")</f>
        <v>0</v>
      </c>
      <c r="X4" s="144">
        <f t="shared" ref="X4:X32" si="23">IF(B4&lt;&gt;"",SUMPRODUCT(($E$3:$E$32=E4)*($F$3:$F$32=F4)*($G$3:$G$32=G4)*($H$3:$H$32=H4)*($I$3:$I$32&gt;I4)),"")</f>
        <v>0</v>
      </c>
      <c r="Y4" s="144">
        <f t="shared" ref="Y4:Y32" si="24">IF(B4&lt;&gt;"",SUMPRODUCT(($E$3:$E$32=E4)*($F$3:$F$32=F4)*($G$3:$G$32=G4)*($H$3:$H$32=H4)*($I$3:$I$32=I4)*($J$3:$J$32&gt;J4)),"")</f>
        <v>0</v>
      </c>
      <c r="Z4" s="144">
        <f t="shared" ref="Z4:Z32" si="25">IF(B4&lt;&gt;"",SUMPRODUCT(($E$3:$E$32=E4)*($F$3:$F$32=F4)*($G$3:$G$32=G4)*($H$3:$H$32=H4)*($I$3:$I$32=I4)*($J$3:$J$32=J4)*($K$3:$K$32&gt;K4)),"")</f>
        <v>0</v>
      </c>
      <c r="AA4" s="144">
        <f t="shared" ref="AA4:AA32" si="26">IF(B4&lt;&gt;"",SUMPRODUCT(($E$3:$E$32=E4)*($F$3:$F$32=F4)*($G$3:$G$32=G4)*($H$3:$H$32=H4)*($I$3:$I$32=I4)*($J$3:$J$32=J4)*($K$3:$K$32=K4)*($L$3:$L$32&gt;L4)),"")</f>
        <v>0</v>
      </c>
      <c r="AB4" s="144">
        <f t="shared" ref="AB4:AB32" si="27">IF(B4&lt;&gt;"",SUMPRODUCT(($E$3:$E$32=E4)*($F$3:$F$32=F4)*($G$3:$G$32=G4)*($H$3:$H$32=H4)*($I$3:$I$32=I4)*($J$3:$J$32=J4)*($K$3:$K$32=K4)*($L$3:$L$32=L4)*($M$3:$M$32&gt;M4)),"")</f>
        <v>0</v>
      </c>
      <c r="AC4" s="144">
        <f t="shared" ref="AC4:AC32" si="28">IF(B4&lt;&gt;"",SUMPRODUCT(($E$3:$E$32=E4)*($F$3:$F$32=F4)*($G$3:$G$32=G4)*($H$3:$H$32=H4)*($I$3:$I$32=I4)*($J$3:$J$32=J4)*($K$3:$K$32=K4)*($L$3:$L$32=L4)*($M$3:$M$32=M4)*($N$3:$N$32&gt;N4)),"")</f>
        <v>0</v>
      </c>
      <c r="AD4" s="144">
        <f t="shared" ref="AD4:AD32" si="29">IF(B4&lt;&gt;"",SUMPRODUCT(($E$3:$E$32=E4)*($F$3:$F$32=F4)*($G$3:$G$32=G4)*($H$3:$H$32=H4)*($I$3:$I$32=I4)*($J$3:$J$32=J4)*($K$3:$K$32=K4)*($L$3:$L$32=L4)*($M$3:$M$32=M4)*($N$3:$N$32=N4)*($O$3:$O$32&gt;O4)),"")</f>
        <v>0</v>
      </c>
      <c r="AE4" s="144">
        <f t="shared" ref="AE4:AE32" si="30">IF(B4&lt;&gt;"",SUMPRODUCT(($E$3:$E$32=E4)*($F$3:$F$32=F4)*($G$3:$G$32=G4)*($H$3:$H$32=H4)*($I$3:$I$32=I4)*($J$3:$J$32=J4)*($K$3:$K$32=K4)*($L$3:$L$32=L4)*($M$3:$M$32=M4)*($N$3:$N$32=N4)*($O$3:$O$32=O4)*($P$3:$P$32&gt;P4)),"")</f>
        <v>0</v>
      </c>
      <c r="AF4" s="144">
        <f t="shared" ref="AF4:AF32" si="31">IF(B4&lt;&gt;"",SUMPRODUCT(($E$3:$E$32=E4)*($F$3:$F$32=F4)*($G$3:$G$32=G4)*($H$3:$H$32=H4)*($I$3:$I$32=I4)*($J$3:$J$32=J4)*($K$3:$K$32=K4)*($L$3:$L$32=L4)*($M$3:$M$32=M4)*($N$3:$N$32=N4)*($O$3:$O$32=O4)*($P$3:$P$32=P4)*($Q$3:$Q$32&gt;Q4)),"")</f>
        <v>0</v>
      </c>
      <c r="AG4" s="144">
        <f t="shared" ref="AG4:AG32" si="32">IF(B4&lt;&gt;"",SUMPRODUCT(($E$3:$E$32=E4)*($F$3:$F$32=F4)*($G$3:$G$32=G4)*($H$3:$H$32=H4)*($I$3:$I$32=I4)*($J$3:$J$32=J4)*($K$3:$K$32=K4)*($L$3:$L$32=L4)*($M$3:$M$32=M4)*($N$3:$N$32=N4)*($O$3:$O$32=O4)*($P$3:$P$32=P4)*($Q$3:$Q$32=Q4)*($R$3:$R$32&gt;R4)),"")</f>
        <v>0</v>
      </c>
      <c r="AH4" s="144">
        <f t="shared" ref="AH4:AH32" si="33">IF(B4&lt;&gt;"",SUMPRODUCT(($E$3:$E$32=E4)*($F$3:$F$32=F4)*($G$3:$G$32=G4)*($H$3:$H$32=H4)*($I$3:$I$32=I4)*($J$3:$J$32=J4)*($K$3:$K$32=K4)*($L$3:$L$32=L4)*($M$3:$M$32=M4)*($N$3:$N$32=N4)*($O$3:$O$32=O4)*($P$3:$P$32=P4)*($Q$3:$Q$32=Q4)*($R$3:$R$32=R4)*($S$3:$S$32&gt;S4)),"")</f>
        <v>0</v>
      </c>
      <c r="AI4" s="144">
        <f t="shared" ref="AI4:AI32" si="34">IF(B4&lt;&gt;"",SUMPRODUCT(($E$3:$E$32=E4)*($F$3:$F$32=F4)*($G$3:$G$32=G4)*($H$3:$H$32=H4)*($I$3:$I$32=I4)*($J$3:$J$32=J4)*($K$3:$K$32=K4)*($L$3:$L$32=L4)*($M$3:$M$32=M4)*($N$3:$N$32=N4)*($O$3:$O$32=O4)*($P$3:$P$32=P4)*($Q$3:$Q$32=Q4)*($R$3:$R$32=R4)*($S$3:$S$32=S4)*($T$3:$T$32&gt;T4)),"")</f>
        <v>0</v>
      </c>
      <c r="AJ4" s="144">
        <f t="shared" ref="AJ4:AJ32" si="35">IF(B4&lt;&gt;"",SUMPRODUCT(($E$3:$E$32=E4)*($F$3:$F$32=F4)*($G$3:$G$32=G4)*($H$3:$H$32=H4)*($I$3:$I$32=I4)*($J$3:$J$32=J4)*($K$3:$K$32=K4)*($L$3:$L$32=L4)*($M$3:$M$32=M4)*($N$3:$N$32=N4)*($O$3:$O$32=O4)*($P$3:$P$32=P4)*($Q$3:$Q$32=Q4)*($R$3:$R$32=R4)*($S$3:$S$32=S4)*($T$3:$T$32=T4)*($AK$3:$AK$32&lt;AK4)),"")</f>
        <v>1</v>
      </c>
      <c r="AK4" s="144">
        <f>IF(B4&lt;&gt;"",'Team and Driver'!M8,"")</f>
        <v>2</v>
      </c>
      <c r="AL4" s="146">
        <f>IF($B4&lt;&gt;"",SUMIF('Race Result'!$I:$I,'Dummy Table Standings'!$B4,'Race Result'!$M:$M),"")</f>
        <v>0</v>
      </c>
      <c r="AM4" s="146">
        <f>IF($B4&lt;&gt;"",SUMIF('Race Result (2)'!$I:$I,'Dummy Table Standings'!$B4,'Race Result (2)'!$M:$M),"")</f>
        <v>0</v>
      </c>
      <c r="AN4" s="146">
        <f>IF($B4&lt;&gt;"",SUMIF('Race Result (3)'!$I:$I,'Dummy Table Standings'!$B4,'Race Result (3)'!$M:$M),"")</f>
        <v>0</v>
      </c>
      <c r="AO4" s="146">
        <f>IF($B4&lt;&gt;"",SUMIF('Race Result (4)'!$I:$I,'Dummy Table Standings'!$B4,'Race Result (4)'!$M:$M),"")</f>
        <v>0</v>
      </c>
      <c r="AP4" s="146">
        <f>IF($B4&lt;&gt;"",SUMIF('Race Result (5)'!$I:$I,'Dummy Table Standings'!$B4,'Race Result (5)'!$M:$M),"")</f>
        <v>0</v>
      </c>
      <c r="AQ4" s="146">
        <f>IF($B4&lt;&gt;"",SUMIF('Race Result (6)'!$I:$I,'Dummy Table Standings'!$B4,'Race Result (6)'!$M:$M),"")</f>
        <v>0</v>
      </c>
      <c r="AR4" s="146">
        <f>IF($B4&lt;&gt;"",SUMIF('Race Result (7)'!$I:$I,'Dummy Table Standings'!$B4,'Race Result (7)'!$M:$M),"")</f>
        <v>0</v>
      </c>
      <c r="AS4" s="146">
        <f>IF($B4&lt;&gt;"",SUMIF('Race Result (8)'!$I:$I,'Dummy Table Standings'!$B4,'Race Result (8)'!$M:$M),"")</f>
        <v>0</v>
      </c>
      <c r="AT4" s="146">
        <f>IF($B4&lt;&gt;"",SUMIF('Race Result (9)'!$I:$I,'Dummy Table Standings'!$B4,'Race Result (9)'!$M:$M),"")</f>
        <v>0</v>
      </c>
      <c r="AU4" s="146">
        <f>IF($B4&lt;&gt;"",SUMIF('Race Result (10)'!$I:$I,'Dummy Table Standings'!$B4,'Race Result (10)'!$M:$M),"")</f>
        <v>0</v>
      </c>
      <c r="AV4" s="146">
        <f>IF($B4&lt;&gt;"",SUMIF('Race Result (11)'!$I:$I,'Dummy Table Standings'!$B4,'Race Result (11)'!$M:$M),"")</f>
        <v>0</v>
      </c>
      <c r="AW4" s="146">
        <f>IF($B4&lt;&gt;"",SUMIF('Race Result (12)'!$I:$I,'Dummy Table Standings'!$B4,'Race Result (12)'!$M:$M),"")</f>
        <v>0</v>
      </c>
      <c r="AX4" s="146">
        <f>IF($B4&lt;&gt;"",SUMIF('Race Result (13)'!$I:$I,'Dummy Table Standings'!$B4,'Race Result (13)'!$M:$M),"")</f>
        <v>0</v>
      </c>
      <c r="AY4" s="146">
        <f>IF($B4&lt;&gt;"",SUMIF('Race Result (14)'!$I:$I,'Dummy Table Standings'!$B4,'Race Result (14)'!$M:$M),"")</f>
        <v>0</v>
      </c>
      <c r="AZ4" s="146">
        <f>IF($B4&lt;&gt;"",SUMIF('Race Result (15)'!$I:$I,'Dummy Table Standings'!$B4,'Race Result (15)'!$M:$M),"")</f>
        <v>0</v>
      </c>
      <c r="BA4" s="146">
        <f>IF($B4&lt;&gt;"",SUMIF('Race Result (16)'!$I:$I,'Dummy Table Standings'!$B4,'Race Result (16)'!$M:$M),"")</f>
        <v>0</v>
      </c>
      <c r="BB4" s="146">
        <f>IF($B4&lt;&gt;"",SUMIF('Race Result (17)'!$I:$I,'Dummy Table Standings'!$B4,'Race Result (17)'!$M:$M),"")</f>
        <v>0</v>
      </c>
      <c r="BC4" s="146">
        <f>IF($B4&lt;&gt;"",SUMIF('Race Result (18)'!$I:$I,'Dummy Table Standings'!$B4,'Race Result (18)'!$M:$M),"")</f>
        <v>0</v>
      </c>
      <c r="BF4" s="145">
        <f t="shared" ref="BF4:BF26" si="36">AL4</f>
        <v>0</v>
      </c>
      <c r="BG4" s="145">
        <f t="shared" ref="BG4:BG26" si="37">IF($B4&lt;&gt;"",BF4+AM4,"")</f>
        <v>0</v>
      </c>
      <c r="BH4" s="145">
        <f t="shared" ref="BH4:BH26" si="38">IF($B4&lt;&gt;"",BG4+AN4,"")</f>
        <v>0</v>
      </c>
      <c r="BI4" s="145">
        <f t="shared" ref="BI4:BI26" si="39">IF($B4&lt;&gt;"",BH4+AO4,"")</f>
        <v>0</v>
      </c>
      <c r="BJ4" s="145">
        <f t="shared" ref="BJ4:BJ26" si="40">IF($B4&lt;&gt;"",BI4+AP4,"")</f>
        <v>0</v>
      </c>
      <c r="BK4" s="145">
        <f t="shared" ref="BK4:BK26" si="41">IF($B4&lt;&gt;"",BJ4+AQ4,"")</f>
        <v>0</v>
      </c>
      <c r="BL4" s="145">
        <f t="shared" ref="BL4:BL26" si="42">IF($B4&lt;&gt;"",BK4+AR4,"")</f>
        <v>0</v>
      </c>
      <c r="BM4" s="145">
        <f t="shared" ref="BM4:BM26" si="43">IF($B4&lt;&gt;"",BL4+AS4,"")</f>
        <v>0</v>
      </c>
      <c r="BN4" s="145">
        <f t="shared" ref="BN4:BN26" si="44">IF($B4&lt;&gt;"",BM4+AT4,"")</f>
        <v>0</v>
      </c>
      <c r="BO4" s="145">
        <f t="shared" ref="BO4:BO26" si="45">IF($B4&lt;&gt;"",BN4+AU4,"")</f>
        <v>0</v>
      </c>
      <c r="BP4" s="145">
        <f t="shared" ref="BP4:BP26" si="46">IF($B4&lt;&gt;"",BO4+AV4,"")</f>
        <v>0</v>
      </c>
      <c r="BQ4" s="145">
        <f t="shared" ref="BQ4:BQ26" si="47">IF($B4&lt;&gt;"",BP4+AW4,"")</f>
        <v>0</v>
      </c>
      <c r="BR4" s="145">
        <f t="shared" ref="BR4:BR26" si="48">IF($B4&lt;&gt;"",BQ4+AX4,"")</f>
        <v>0</v>
      </c>
      <c r="BS4" s="145">
        <f t="shared" ref="BS4:BS26" si="49">IF($B4&lt;&gt;"",BR4+AY4,"")</f>
        <v>0</v>
      </c>
      <c r="BT4" s="145">
        <f t="shared" ref="BT4:BT26" si="50">IF($B4&lt;&gt;"",BS4+AZ4,"")</f>
        <v>0</v>
      </c>
      <c r="BU4" s="145">
        <f t="shared" ref="BU4:BU26" si="51">IF($B4&lt;&gt;"",BT4+BA4,"")</f>
        <v>0</v>
      </c>
      <c r="BV4" s="145">
        <f t="shared" ref="BV4:BV26" si="52">IF($B4&lt;&gt;"",BU4+BB4,"")</f>
        <v>0</v>
      </c>
      <c r="BW4" s="145">
        <f t="shared" ref="BW4:BW26" si="53">IF($B4&lt;&gt;"",BV4+BC4,"")</f>
        <v>0</v>
      </c>
      <c r="BZ4" s="145">
        <f>IF(B4&lt;&gt;"",RANK(BF4,BF$3:BF$32)+COUNTIF(BF$3:BF4,BF4)-1,"")</f>
        <v>2</v>
      </c>
      <c r="CA4" s="145">
        <f>IF(C4&lt;&gt;"",RANK(BG4,BG$3:BG$32)+COUNTIF(BG$3:BG4,BG4)-1,"")</f>
        <v>2</v>
      </c>
      <c r="CB4" s="145">
        <f>IF(D4&lt;&gt;"",RANK(BH4,BH$3:BH$32)+COUNTIF(BH$3:BH4,BH4)-1,"")</f>
        <v>2</v>
      </c>
      <c r="CC4" s="145">
        <f>IF(E4&lt;&gt;"",RANK(BI4,BI$3:BI$32)+COUNTIF(BI$3:BI4,BI4)-1,"")</f>
        <v>2</v>
      </c>
      <c r="CD4" s="145">
        <f>IF(F4&lt;&gt;"",RANK(BJ4,BJ$3:BJ$32)+COUNTIF(BJ$3:BJ4,BJ4)-1,"")</f>
        <v>2</v>
      </c>
      <c r="CE4" s="145">
        <f>IF(G4&lt;&gt;"",RANK(BK4,BK$3:BK$32)+COUNTIF(BK$3:BK4,BK4)-1,"")</f>
        <v>2</v>
      </c>
      <c r="CF4" s="145">
        <f>IF(H4&lt;&gt;"",RANK(BL4,BL$3:BL$32)+COUNTIF(BL$3:BL4,BL4)-1,"")</f>
        <v>2</v>
      </c>
      <c r="CG4" s="145">
        <f>IF(I4&lt;&gt;"",RANK(BM4,BM$3:BM$32)+COUNTIF(BM$3:BM4,BM4)-1,"")</f>
        <v>2</v>
      </c>
      <c r="CH4" s="145">
        <f>IF(J4&lt;&gt;"",RANK(BN4,BN$3:BN$32)+COUNTIF(BN$3:BN4,BN4)-1,"")</f>
        <v>2</v>
      </c>
      <c r="CI4" s="145">
        <f>IF(K4&lt;&gt;"",RANK(BO4,BO$3:BO$32)+COUNTIF(BO$3:BO4,BO4)-1,"")</f>
        <v>2</v>
      </c>
      <c r="CJ4" s="145">
        <f>IF(L4&lt;&gt;"",RANK(BP4,BP$3:BP$32)+COUNTIF(BP$3:BP4,BP4)-1,"")</f>
        <v>2</v>
      </c>
      <c r="CK4" s="145">
        <f>IF(M4&lt;&gt;"",RANK(BQ4,BQ$3:BQ$32)+COUNTIF(BQ$3:BQ4,BQ4)-1,"")</f>
        <v>2</v>
      </c>
      <c r="CL4" s="145">
        <f>IF(N4&lt;&gt;"",RANK(BR4,BR$3:BR$32)+COUNTIF(BR$3:BR4,BR4)-1,"")</f>
        <v>2</v>
      </c>
      <c r="CM4" s="145">
        <f>IF(O4&lt;&gt;"",RANK(BS4,BS$3:BS$32)+COUNTIF(BS$3:BS4,BS4)-1,"")</f>
        <v>2</v>
      </c>
      <c r="CN4" s="145">
        <f>IF(U4&lt;&gt;"",RANK(BT4,BT$3:BT$32)+COUNTIF(BT$3:BT4,BT4)-1,"")</f>
        <v>2</v>
      </c>
      <c r="CO4" s="145">
        <f>IF(V4&lt;&gt;"",RANK(BU4,BU$3:BU$32)+COUNTIF(BU$3:BU4,BU4)-1,"")</f>
        <v>2</v>
      </c>
      <c r="CP4" s="145">
        <f>IF(W4&lt;&gt;"",RANK(BV4,BV$3:BV$32)+COUNTIF(BV$3:BV4,BV4)-1,"")</f>
        <v>2</v>
      </c>
      <c r="CQ4" s="145">
        <f>IF(X4&lt;&gt;"",RANK(BW4,BW$3:BW$32)+COUNTIF(BW$3:BW4,BW4)-1,"")</f>
        <v>2</v>
      </c>
    </row>
    <row r="5" spans="1:97" x14ac:dyDescent="0.2">
      <c r="A5" s="144">
        <f t="shared" si="3"/>
        <v>3</v>
      </c>
      <c r="B5" s="144" t="str">
        <f>IF('Team and Driver'!H9&lt;&gt;"",'Team and Driver'!H9,"")</f>
        <v>Danilo Petrucci</v>
      </c>
      <c r="C5" s="144" t="str">
        <f>IF(B5&lt;&gt;"",VLOOKUP(B5,'Team and Driver'!$H$7:$K$36,3,FALSE),"")</f>
        <v>Italy</v>
      </c>
      <c r="D5" s="144" t="str">
        <f>IF(B5&lt;&gt;"",VLOOKUP(B5,'Team and Driver'!$H$6:$P$40,4,FALSE),"")</f>
        <v>Came IodaRacing Project</v>
      </c>
      <c r="E5" s="144">
        <f t="shared" si="4"/>
        <v>0</v>
      </c>
      <c r="F5" s="144">
        <f t="shared" si="5"/>
        <v>0</v>
      </c>
      <c r="G5" s="144">
        <f t="shared" si="6"/>
        <v>0</v>
      </c>
      <c r="H5" s="144">
        <f t="shared" si="7"/>
        <v>0</v>
      </c>
      <c r="I5" s="144">
        <f t="shared" si="8"/>
        <v>0</v>
      </c>
      <c r="J5" s="144">
        <f t="shared" si="9"/>
        <v>0</v>
      </c>
      <c r="K5" s="144">
        <f t="shared" si="10"/>
        <v>0</v>
      </c>
      <c r="L5" s="144">
        <f t="shared" si="11"/>
        <v>0</v>
      </c>
      <c r="M5" s="144">
        <f t="shared" si="12"/>
        <v>0</v>
      </c>
      <c r="N5" s="144">
        <f t="shared" si="13"/>
        <v>0</v>
      </c>
      <c r="O5" s="144">
        <f t="shared" si="14"/>
        <v>0</v>
      </c>
      <c r="P5" s="144">
        <f t="shared" si="15"/>
        <v>0</v>
      </c>
      <c r="Q5" s="144">
        <f t="shared" si="16"/>
        <v>0</v>
      </c>
      <c r="R5" s="144">
        <f t="shared" si="17"/>
        <v>0</v>
      </c>
      <c r="S5" s="144">
        <f t="shared" si="18"/>
        <v>0</v>
      </c>
      <c r="T5" s="144">
        <f t="shared" si="19"/>
        <v>0</v>
      </c>
      <c r="U5" s="144">
        <f t="shared" si="20"/>
        <v>0</v>
      </c>
      <c r="V5" s="144">
        <f t="shared" si="21"/>
        <v>0</v>
      </c>
      <c r="W5" s="144">
        <f t="shared" si="22"/>
        <v>0</v>
      </c>
      <c r="X5" s="144">
        <f t="shared" si="23"/>
        <v>0</v>
      </c>
      <c r="Y5" s="144">
        <f t="shared" si="24"/>
        <v>0</v>
      </c>
      <c r="Z5" s="144">
        <f t="shared" si="25"/>
        <v>0</v>
      </c>
      <c r="AA5" s="144">
        <f t="shared" si="26"/>
        <v>0</v>
      </c>
      <c r="AB5" s="144">
        <f t="shared" si="27"/>
        <v>0</v>
      </c>
      <c r="AC5" s="144">
        <f t="shared" si="28"/>
        <v>0</v>
      </c>
      <c r="AD5" s="144">
        <f t="shared" si="29"/>
        <v>0</v>
      </c>
      <c r="AE5" s="144">
        <f t="shared" si="30"/>
        <v>0</v>
      </c>
      <c r="AF5" s="144">
        <f t="shared" si="31"/>
        <v>0</v>
      </c>
      <c r="AG5" s="144">
        <f t="shared" si="32"/>
        <v>0</v>
      </c>
      <c r="AH5" s="144">
        <f t="shared" si="33"/>
        <v>0</v>
      </c>
      <c r="AI5" s="144">
        <f t="shared" si="34"/>
        <v>0</v>
      </c>
      <c r="AJ5" s="144">
        <f t="shared" si="35"/>
        <v>2</v>
      </c>
      <c r="AK5" s="144">
        <f>IF(B5&lt;&gt;"",'Team and Driver'!M9,"")</f>
        <v>3</v>
      </c>
      <c r="AL5" s="146">
        <f>IF($B5&lt;&gt;"",SUMIF('Race Result'!$I:$I,'Dummy Table Standings'!$B5,'Race Result'!$M:$M),"")</f>
        <v>0</v>
      </c>
      <c r="AM5" s="146">
        <f>IF($B5&lt;&gt;"",SUMIF('Race Result (2)'!$I:$I,'Dummy Table Standings'!$B5,'Race Result (2)'!$M:$M),"")</f>
        <v>0</v>
      </c>
      <c r="AN5" s="146">
        <f>IF($B5&lt;&gt;"",SUMIF('Race Result (3)'!$I:$I,'Dummy Table Standings'!$B5,'Race Result (3)'!$M:$M),"")</f>
        <v>0</v>
      </c>
      <c r="AO5" s="146">
        <f>IF($B5&lt;&gt;"",SUMIF('Race Result (4)'!$I:$I,'Dummy Table Standings'!$B5,'Race Result (4)'!$M:$M),"")</f>
        <v>0</v>
      </c>
      <c r="AP5" s="146">
        <f>IF($B5&lt;&gt;"",SUMIF('Race Result (5)'!$I:$I,'Dummy Table Standings'!$B5,'Race Result (5)'!$M:$M),"")</f>
        <v>0</v>
      </c>
      <c r="AQ5" s="146">
        <f>IF($B5&lt;&gt;"",SUMIF('Race Result (6)'!$I:$I,'Dummy Table Standings'!$B5,'Race Result (6)'!$M:$M),"")</f>
        <v>0</v>
      </c>
      <c r="AR5" s="146">
        <f>IF($B5&lt;&gt;"",SUMIF('Race Result (7)'!$I:$I,'Dummy Table Standings'!$B5,'Race Result (7)'!$M:$M),"")</f>
        <v>0</v>
      </c>
      <c r="AS5" s="146">
        <f>IF($B5&lt;&gt;"",SUMIF('Race Result (8)'!$I:$I,'Dummy Table Standings'!$B5,'Race Result (8)'!$M:$M),"")</f>
        <v>0</v>
      </c>
      <c r="AT5" s="146">
        <f>IF($B5&lt;&gt;"",SUMIF('Race Result (9)'!$I:$I,'Dummy Table Standings'!$B5,'Race Result (9)'!$M:$M),"")</f>
        <v>0</v>
      </c>
      <c r="AU5" s="146">
        <f>IF($B5&lt;&gt;"",SUMIF('Race Result (10)'!$I:$I,'Dummy Table Standings'!$B5,'Race Result (10)'!$M:$M),"")</f>
        <v>0</v>
      </c>
      <c r="AV5" s="146">
        <f>IF($B5&lt;&gt;"",SUMIF('Race Result (11)'!$I:$I,'Dummy Table Standings'!$B5,'Race Result (11)'!$M:$M),"")</f>
        <v>0</v>
      </c>
      <c r="AW5" s="146">
        <f>IF($B5&lt;&gt;"",SUMIF('Race Result (12)'!$I:$I,'Dummy Table Standings'!$B5,'Race Result (12)'!$M:$M),"")</f>
        <v>0</v>
      </c>
      <c r="AX5" s="146">
        <f>IF($B5&lt;&gt;"",SUMIF('Race Result (13)'!$I:$I,'Dummy Table Standings'!$B5,'Race Result (13)'!$M:$M),"")</f>
        <v>0</v>
      </c>
      <c r="AY5" s="146">
        <f>IF($B5&lt;&gt;"",SUMIF('Race Result (14)'!$I:$I,'Dummy Table Standings'!$B5,'Race Result (14)'!$M:$M),"")</f>
        <v>0</v>
      </c>
      <c r="AZ5" s="146">
        <f>IF($B5&lt;&gt;"",SUMIF('Race Result (15)'!$I:$I,'Dummy Table Standings'!$B5,'Race Result (15)'!$M:$M),"")</f>
        <v>0</v>
      </c>
      <c r="BA5" s="146">
        <f>IF($B5&lt;&gt;"",SUMIF('Race Result (16)'!$I:$I,'Dummy Table Standings'!$B5,'Race Result (16)'!$M:$M),"")</f>
        <v>0</v>
      </c>
      <c r="BB5" s="146">
        <f>IF($B5&lt;&gt;"",SUMIF('Race Result (17)'!$I:$I,'Dummy Table Standings'!$B5,'Race Result (17)'!$M:$M),"")</f>
        <v>0</v>
      </c>
      <c r="BC5" s="146">
        <f>IF($B5&lt;&gt;"",SUMIF('Race Result (18)'!$I:$I,'Dummy Table Standings'!$B5,'Race Result (18)'!$M:$M),"")</f>
        <v>0</v>
      </c>
      <c r="BF5" s="145">
        <f t="shared" si="36"/>
        <v>0</v>
      </c>
      <c r="BG5" s="145">
        <f t="shared" si="37"/>
        <v>0</v>
      </c>
      <c r="BH5" s="145">
        <f t="shared" si="38"/>
        <v>0</v>
      </c>
      <c r="BI5" s="145">
        <f t="shared" si="39"/>
        <v>0</v>
      </c>
      <c r="BJ5" s="145">
        <f t="shared" si="40"/>
        <v>0</v>
      </c>
      <c r="BK5" s="145">
        <f t="shared" si="41"/>
        <v>0</v>
      </c>
      <c r="BL5" s="145">
        <f t="shared" si="42"/>
        <v>0</v>
      </c>
      <c r="BM5" s="145">
        <f t="shared" si="43"/>
        <v>0</v>
      </c>
      <c r="BN5" s="145">
        <f t="shared" si="44"/>
        <v>0</v>
      </c>
      <c r="BO5" s="145">
        <f t="shared" si="45"/>
        <v>0</v>
      </c>
      <c r="BP5" s="145">
        <f t="shared" si="46"/>
        <v>0</v>
      </c>
      <c r="BQ5" s="145">
        <f t="shared" si="47"/>
        <v>0</v>
      </c>
      <c r="BR5" s="145">
        <f t="shared" si="48"/>
        <v>0</v>
      </c>
      <c r="BS5" s="145">
        <f t="shared" si="49"/>
        <v>0</v>
      </c>
      <c r="BT5" s="145">
        <f t="shared" si="50"/>
        <v>0</v>
      </c>
      <c r="BU5" s="145">
        <f t="shared" si="51"/>
        <v>0</v>
      </c>
      <c r="BV5" s="145">
        <f t="shared" si="52"/>
        <v>0</v>
      </c>
      <c r="BW5" s="145">
        <f t="shared" si="53"/>
        <v>0</v>
      </c>
      <c r="BZ5" s="145">
        <f>IF(B5&lt;&gt;"",RANK(BF5,BF$3:BF$32)+COUNTIF(BF$3:BF5,BF5)-1,"")</f>
        <v>3</v>
      </c>
      <c r="CA5" s="145">
        <f>IF(C5&lt;&gt;"",RANK(BG5,BG$3:BG$32)+COUNTIF(BG$3:BG5,BG5)-1,"")</f>
        <v>3</v>
      </c>
      <c r="CB5" s="145">
        <f>IF(D5&lt;&gt;"",RANK(BH5,BH$3:BH$32)+COUNTIF(BH$3:BH5,BH5)-1,"")</f>
        <v>3</v>
      </c>
      <c r="CC5" s="145">
        <f>IF(E5&lt;&gt;"",RANK(BI5,BI$3:BI$32)+COUNTIF(BI$3:BI5,BI5)-1,"")</f>
        <v>3</v>
      </c>
      <c r="CD5" s="145">
        <f>IF(F5&lt;&gt;"",RANK(BJ5,BJ$3:BJ$32)+COUNTIF(BJ$3:BJ5,BJ5)-1,"")</f>
        <v>3</v>
      </c>
      <c r="CE5" s="145">
        <f>IF(G5&lt;&gt;"",RANK(BK5,BK$3:BK$32)+COUNTIF(BK$3:BK5,BK5)-1,"")</f>
        <v>3</v>
      </c>
      <c r="CF5" s="145">
        <f>IF(H5&lt;&gt;"",RANK(BL5,BL$3:BL$32)+COUNTIF(BL$3:BL5,BL5)-1,"")</f>
        <v>3</v>
      </c>
      <c r="CG5" s="145">
        <f>IF(I5&lt;&gt;"",RANK(BM5,BM$3:BM$32)+COUNTIF(BM$3:BM5,BM5)-1,"")</f>
        <v>3</v>
      </c>
      <c r="CH5" s="145">
        <f>IF(J5&lt;&gt;"",RANK(BN5,BN$3:BN$32)+COUNTIF(BN$3:BN5,BN5)-1,"")</f>
        <v>3</v>
      </c>
      <c r="CI5" s="145">
        <f>IF(K5&lt;&gt;"",RANK(BO5,BO$3:BO$32)+COUNTIF(BO$3:BO5,BO5)-1,"")</f>
        <v>3</v>
      </c>
      <c r="CJ5" s="145">
        <f>IF(L5&lt;&gt;"",RANK(BP5,BP$3:BP$32)+COUNTIF(BP$3:BP5,BP5)-1,"")</f>
        <v>3</v>
      </c>
      <c r="CK5" s="145">
        <f>IF(M5&lt;&gt;"",RANK(BQ5,BQ$3:BQ$32)+COUNTIF(BQ$3:BQ5,BQ5)-1,"")</f>
        <v>3</v>
      </c>
      <c r="CL5" s="145">
        <f>IF(N5&lt;&gt;"",RANK(BR5,BR$3:BR$32)+COUNTIF(BR$3:BR5,BR5)-1,"")</f>
        <v>3</v>
      </c>
      <c r="CM5" s="145">
        <f>IF(O5&lt;&gt;"",RANK(BS5,BS$3:BS$32)+COUNTIF(BS$3:BS5,BS5)-1,"")</f>
        <v>3</v>
      </c>
      <c r="CN5" s="145">
        <f>IF(U5&lt;&gt;"",RANK(BT5,BT$3:BT$32)+COUNTIF(BT$3:BT5,BT5)-1,"")</f>
        <v>3</v>
      </c>
      <c r="CO5" s="145">
        <f>IF(V5&lt;&gt;"",RANK(BU5,BU$3:BU$32)+COUNTIF(BU$3:BU5,BU5)-1,"")</f>
        <v>3</v>
      </c>
      <c r="CP5" s="145">
        <f>IF(W5&lt;&gt;"",RANK(BV5,BV$3:BV$32)+COUNTIF(BV$3:BV5,BV5)-1,"")</f>
        <v>3</v>
      </c>
      <c r="CQ5" s="145">
        <f>IF(X5&lt;&gt;"",RANK(BW5,BW$3:BW$32)+COUNTIF(BW$3:BW5,BW5)-1,"")</f>
        <v>3</v>
      </c>
    </row>
    <row r="6" spans="1:97" x14ac:dyDescent="0.2">
      <c r="A6" s="144">
        <f t="shared" si="3"/>
        <v>4</v>
      </c>
      <c r="B6" s="144" t="str">
        <f>IF('Team and Driver'!H10&lt;&gt;"",'Team and Driver'!H10,"")</f>
        <v>Lukas Pesek</v>
      </c>
      <c r="C6" s="144" t="str">
        <f>IF(B6&lt;&gt;"",VLOOKUP(B6,'Team and Driver'!$H$7:$K$36,3,FALSE),"")</f>
        <v>Czech Republic</v>
      </c>
      <c r="D6" s="144" t="str">
        <f>IF(B6&lt;&gt;"",VLOOKUP(B6,'Team and Driver'!$H$6:$P$40,4,FALSE),"")</f>
        <v>Came IodaRacing Project</v>
      </c>
      <c r="E6" s="144">
        <f t="shared" si="4"/>
        <v>0</v>
      </c>
      <c r="F6" s="144">
        <f t="shared" si="5"/>
        <v>0</v>
      </c>
      <c r="G6" s="144">
        <f t="shared" si="6"/>
        <v>0</v>
      </c>
      <c r="H6" s="144">
        <f t="shared" si="7"/>
        <v>0</v>
      </c>
      <c r="I6" s="144">
        <f t="shared" si="8"/>
        <v>0</v>
      </c>
      <c r="J6" s="144">
        <f t="shared" si="9"/>
        <v>0</v>
      </c>
      <c r="K6" s="144">
        <f t="shared" si="10"/>
        <v>0</v>
      </c>
      <c r="L6" s="144">
        <f t="shared" si="11"/>
        <v>0</v>
      </c>
      <c r="M6" s="144">
        <f t="shared" si="12"/>
        <v>0</v>
      </c>
      <c r="N6" s="144">
        <f t="shared" si="13"/>
        <v>0</v>
      </c>
      <c r="O6" s="144">
        <f t="shared" si="14"/>
        <v>0</v>
      </c>
      <c r="P6" s="144">
        <f t="shared" si="15"/>
        <v>0</v>
      </c>
      <c r="Q6" s="144">
        <f t="shared" si="16"/>
        <v>0</v>
      </c>
      <c r="R6" s="144">
        <f t="shared" si="17"/>
        <v>0</v>
      </c>
      <c r="S6" s="144">
        <f t="shared" si="18"/>
        <v>0</v>
      </c>
      <c r="T6" s="144">
        <f t="shared" si="19"/>
        <v>0</v>
      </c>
      <c r="U6" s="144">
        <f t="shared" si="20"/>
        <v>0</v>
      </c>
      <c r="V6" s="144">
        <f t="shared" si="21"/>
        <v>0</v>
      </c>
      <c r="W6" s="144">
        <f t="shared" si="22"/>
        <v>0</v>
      </c>
      <c r="X6" s="144">
        <f t="shared" si="23"/>
        <v>0</v>
      </c>
      <c r="Y6" s="144">
        <f t="shared" si="24"/>
        <v>0</v>
      </c>
      <c r="Z6" s="144">
        <f t="shared" si="25"/>
        <v>0</v>
      </c>
      <c r="AA6" s="144">
        <f t="shared" si="26"/>
        <v>0</v>
      </c>
      <c r="AB6" s="144">
        <f t="shared" si="27"/>
        <v>0</v>
      </c>
      <c r="AC6" s="144">
        <f t="shared" si="28"/>
        <v>0</v>
      </c>
      <c r="AD6" s="144">
        <f t="shared" si="29"/>
        <v>0</v>
      </c>
      <c r="AE6" s="144">
        <f t="shared" si="30"/>
        <v>0</v>
      </c>
      <c r="AF6" s="144">
        <f t="shared" si="31"/>
        <v>0</v>
      </c>
      <c r="AG6" s="144">
        <f t="shared" si="32"/>
        <v>0</v>
      </c>
      <c r="AH6" s="144">
        <f t="shared" si="33"/>
        <v>0</v>
      </c>
      <c r="AI6" s="144">
        <f t="shared" si="34"/>
        <v>0</v>
      </c>
      <c r="AJ6" s="144">
        <f t="shared" si="35"/>
        <v>3</v>
      </c>
      <c r="AK6" s="144">
        <f>IF(B6&lt;&gt;"",'Team and Driver'!M10,"")</f>
        <v>4</v>
      </c>
      <c r="AL6" s="146">
        <f>IF($B6&lt;&gt;"",SUMIF('Race Result'!$I:$I,'Dummy Table Standings'!$B6,'Race Result'!$M:$M),"")</f>
        <v>0</v>
      </c>
      <c r="AM6" s="146">
        <f>IF($B6&lt;&gt;"",SUMIF('Race Result (2)'!$I:$I,'Dummy Table Standings'!$B6,'Race Result (2)'!$M:$M),"")</f>
        <v>0</v>
      </c>
      <c r="AN6" s="146">
        <f>IF($B6&lt;&gt;"",SUMIF('Race Result (3)'!$I:$I,'Dummy Table Standings'!$B6,'Race Result (3)'!$M:$M),"")</f>
        <v>0</v>
      </c>
      <c r="AO6" s="146">
        <f>IF($B6&lt;&gt;"",SUMIF('Race Result (4)'!$I:$I,'Dummy Table Standings'!$B6,'Race Result (4)'!$M:$M),"")</f>
        <v>0</v>
      </c>
      <c r="AP6" s="146">
        <f>IF($B6&lt;&gt;"",SUMIF('Race Result (5)'!$I:$I,'Dummy Table Standings'!$B6,'Race Result (5)'!$M:$M),"")</f>
        <v>0</v>
      </c>
      <c r="AQ6" s="146">
        <f>IF($B6&lt;&gt;"",SUMIF('Race Result (6)'!$I:$I,'Dummy Table Standings'!$B6,'Race Result (6)'!$M:$M),"")</f>
        <v>0</v>
      </c>
      <c r="AR6" s="146">
        <f>IF($B6&lt;&gt;"",SUMIF('Race Result (7)'!$I:$I,'Dummy Table Standings'!$B6,'Race Result (7)'!$M:$M),"")</f>
        <v>0</v>
      </c>
      <c r="AS6" s="146">
        <f>IF($B6&lt;&gt;"",SUMIF('Race Result (8)'!$I:$I,'Dummy Table Standings'!$B6,'Race Result (8)'!$M:$M),"")</f>
        <v>0</v>
      </c>
      <c r="AT6" s="146">
        <f>IF($B6&lt;&gt;"",SUMIF('Race Result (9)'!$I:$I,'Dummy Table Standings'!$B6,'Race Result (9)'!$M:$M),"")</f>
        <v>0</v>
      </c>
      <c r="AU6" s="146">
        <f>IF($B6&lt;&gt;"",SUMIF('Race Result (10)'!$I:$I,'Dummy Table Standings'!$B6,'Race Result (10)'!$M:$M),"")</f>
        <v>0</v>
      </c>
      <c r="AV6" s="146">
        <f>IF($B6&lt;&gt;"",SUMIF('Race Result (11)'!$I:$I,'Dummy Table Standings'!$B6,'Race Result (11)'!$M:$M),"")</f>
        <v>0</v>
      </c>
      <c r="AW6" s="146">
        <f>IF($B6&lt;&gt;"",SUMIF('Race Result (12)'!$I:$I,'Dummy Table Standings'!$B6,'Race Result (12)'!$M:$M),"")</f>
        <v>0</v>
      </c>
      <c r="AX6" s="146">
        <f>IF($B6&lt;&gt;"",SUMIF('Race Result (13)'!$I:$I,'Dummy Table Standings'!$B6,'Race Result (13)'!$M:$M),"")</f>
        <v>0</v>
      </c>
      <c r="AY6" s="146">
        <f>IF($B6&lt;&gt;"",SUMIF('Race Result (14)'!$I:$I,'Dummy Table Standings'!$B6,'Race Result (14)'!$M:$M),"")</f>
        <v>0</v>
      </c>
      <c r="AZ6" s="146">
        <f>IF($B6&lt;&gt;"",SUMIF('Race Result (15)'!$I:$I,'Dummy Table Standings'!$B6,'Race Result (15)'!$M:$M),"")</f>
        <v>0</v>
      </c>
      <c r="BA6" s="146">
        <f>IF($B6&lt;&gt;"",SUMIF('Race Result (16)'!$I:$I,'Dummy Table Standings'!$B6,'Race Result (16)'!$M:$M),"")</f>
        <v>0</v>
      </c>
      <c r="BB6" s="146">
        <f>IF($B6&lt;&gt;"",SUMIF('Race Result (17)'!$I:$I,'Dummy Table Standings'!$B6,'Race Result (17)'!$M:$M),"")</f>
        <v>0</v>
      </c>
      <c r="BC6" s="146">
        <f>IF($B6&lt;&gt;"",SUMIF('Race Result (18)'!$I:$I,'Dummy Table Standings'!$B6,'Race Result (18)'!$M:$M),"")</f>
        <v>0</v>
      </c>
      <c r="BF6" s="145">
        <f t="shared" si="36"/>
        <v>0</v>
      </c>
      <c r="BG6" s="145">
        <f t="shared" si="37"/>
        <v>0</v>
      </c>
      <c r="BH6" s="145">
        <f t="shared" si="38"/>
        <v>0</v>
      </c>
      <c r="BI6" s="145">
        <f t="shared" si="39"/>
        <v>0</v>
      </c>
      <c r="BJ6" s="145">
        <f t="shared" si="40"/>
        <v>0</v>
      </c>
      <c r="BK6" s="145">
        <f t="shared" si="41"/>
        <v>0</v>
      </c>
      <c r="BL6" s="145">
        <f t="shared" si="42"/>
        <v>0</v>
      </c>
      <c r="BM6" s="145">
        <f t="shared" si="43"/>
        <v>0</v>
      </c>
      <c r="BN6" s="145">
        <f t="shared" si="44"/>
        <v>0</v>
      </c>
      <c r="BO6" s="145">
        <f t="shared" si="45"/>
        <v>0</v>
      </c>
      <c r="BP6" s="145">
        <f t="shared" si="46"/>
        <v>0</v>
      </c>
      <c r="BQ6" s="145">
        <f t="shared" si="47"/>
        <v>0</v>
      </c>
      <c r="BR6" s="145">
        <f t="shared" si="48"/>
        <v>0</v>
      </c>
      <c r="BS6" s="145">
        <f t="shared" si="49"/>
        <v>0</v>
      </c>
      <c r="BT6" s="145">
        <f t="shared" si="50"/>
        <v>0</v>
      </c>
      <c r="BU6" s="145">
        <f t="shared" si="51"/>
        <v>0</v>
      </c>
      <c r="BV6" s="145">
        <f t="shared" si="52"/>
        <v>0</v>
      </c>
      <c r="BW6" s="145">
        <f t="shared" si="53"/>
        <v>0</v>
      </c>
      <c r="BZ6" s="145">
        <f>IF(B6&lt;&gt;"",RANK(BF6,BF$3:BF$32)+COUNTIF(BF$3:BF6,BF6)-1,"")</f>
        <v>4</v>
      </c>
      <c r="CA6" s="145">
        <f>IF(C6&lt;&gt;"",RANK(BG6,BG$3:BG$32)+COUNTIF(BG$3:BG6,BG6)-1,"")</f>
        <v>4</v>
      </c>
      <c r="CB6" s="145">
        <f>IF(D6&lt;&gt;"",RANK(BH6,BH$3:BH$32)+COUNTIF(BH$3:BH6,BH6)-1,"")</f>
        <v>4</v>
      </c>
      <c r="CC6" s="145">
        <f>IF(E6&lt;&gt;"",RANK(BI6,BI$3:BI$32)+COUNTIF(BI$3:BI6,BI6)-1,"")</f>
        <v>4</v>
      </c>
      <c r="CD6" s="145">
        <f>IF(F6&lt;&gt;"",RANK(BJ6,BJ$3:BJ$32)+COUNTIF(BJ$3:BJ6,BJ6)-1,"")</f>
        <v>4</v>
      </c>
      <c r="CE6" s="145">
        <f>IF(G6&lt;&gt;"",RANK(BK6,BK$3:BK$32)+COUNTIF(BK$3:BK6,BK6)-1,"")</f>
        <v>4</v>
      </c>
      <c r="CF6" s="145">
        <f>IF(H6&lt;&gt;"",RANK(BL6,BL$3:BL$32)+COUNTIF(BL$3:BL6,BL6)-1,"")</f>
        <v>4</v>
      </c>
      <c r="CG6" s="145">
        <f>IF(I6&lt;&gt;"",RANK(BM6,BM$3:BM$32)+COUNTIF(BM$3:BM6,BM6)-1,"")</f>
        <v>4</v>
      </c>
      <c r="CH6" s="145">
        <f>IF(J6&lt;&gt;"",RANK(BN6,BN$3:BN$32)+COUNTIF(BN$3:BN6,BN6)-1,"")</f>
        <v>4</v>
      </c>
      <c r="CI6" s="145">
        <f>IF(K6&lt;&gt;"",RANK(BO6,BO$3:BO$32)+COUNTIF(BO$3:BO6,BO6)-1,"")</f>
        <v>4</v>
      </c>
      <c r="CJ6" s="145">
        <f>IF(L6&lt;&gt;"",RANK(BP6,BP$3:BP$32)+COUNTIF(BP$3:BP6,BP6)-1,"")</f>
        <v>4</v>
      </c>
      <c r="CK6" s="145">
        <f>IF(M6&lt;&gt;"",RANK(BQ6,BQ$3:BQ$32)+COUNTIF(BQ$3:BQ6,BQ6)-1,"")</f>
        <v>4</v>
      </c>
      <c r="CL6" s="145">
        <f>IF(N6&lt;&gt;"",RANK(BR6,BR$3:BR$32)+COUNTIF(BR$3:BR6,BR6)-1,"")</f>
        <v>4</v>
      </c>
      <c r="CM6" s="145">
        <f>IF(O6&lt;&gt;"",RANK(BS6,BS$3:BS$32)+COUNTIF(BS$3:BS6,BS6)-1,"")</f>
        <v>4</v>
      </c>
      <c r="CN6" s="145">
        <f>IF(U6&lt;&gt;"",RANK(BT6,BT$3:BT$32)+COUNTIF(BT$3:BT6,BT6)-1,"")</f>
        <v>4</v>
      </c>
      <c r="CO6" s="145">
        <f>IF(V6&lt;&gt;"",RANK(BU6,BU$3:BU$32)+COUNTIF(BU$3:BU6,BU6)-1,"")</f>
        <v>4</v>
      </c>
      <c r="CP6" s="145">
        <f>IF(W6&lt;&gt;"",RANK(BV6,BV$3:BV$32)+COUNTIF(BV$3:BV6,BV6)-1,"")</f>
        <v>4</v>
      </c>
      <c r="CQ6" s="145">
        <f>IF(X6&lt;&gt;"",RANK(BW6,BW$3:BW$32)+COUNTIF(BW$3:BW6,BW6)-1,"")</f>
        <v>4</v>
      </c>
    </row>
    <row r="7" spans="1:97" x14ac:dyDescent="0.2">
      <c r="A7" s="144">
        <f t="shared" si="3"/>
        <v>5</v>
      </c>
      <c r="B7" s="144" t="str">
        <f>IF('Team and Driver'!H11&lt;&gt;"",'Team and Driver'!H11,"")</f>
        <v>Karel Abraham</v>
      </c>
      <c r="C7" s="144" t="str">
        <f>IF(B7&lt;&gt;"",VLOOKUP(B7,'Team and Driver'!$H$7:$K$36,3,FALSE),"")</f>
        <v>Czech Republic</v>
      </c>
      <c r="D7" s="144" t="str">
        <f>IF(B7&lt;&gt;"",VLOOKUP(B7,'Team and Driver'!$H$6:$P$40,4,FALSE),"")</f>
        <v>Cardion AB Motoracing</v>
      </c>
      <c r="E7" s="144">
        <f t="shared" si="4"/>
        <v>0</v>
      </c>
      <c r="F7" s="144">
        <f t="shared" si="5"/>
        <v>0</v>
      </c>
      <c r="G7" s="144">
        <f t="shared" si="6"/>
        <v>0</v>
      </c>
      <c r="H7" s="144">
        <f t="shared" si="7"/>
        <v>0</v>
      </c>
      <c r="I7" s="144">
        <f t="shared" si="8"/>
        <v>0</v>
      </c>
      <c r="J7" s="144">
        <f t="shared" si="9"/>
        <v>0</v>
      </c>
      <c r="K7" s="144">
        <f t="shared" si="10"/>
        <v>0</v>
      </c>
      <c r="L7" s="144">
        <f t="shared" si="11"/>
        <v>0</v>
      </c>
      <c r="M7" s="144">
        <f t="shared" si="12"/>
        <v>0</v>
      </c>
      <c r="N7" s="144">
        <f t="shared" si="13"/>
        <v>0</v>
      </c>
      <c r="O7" s="144">
        <f t="shared" si="14"/>
        <v>0</v>
      </c>
      <c r="P7" s="144">
        <f t="shared" si="15"/>
        <v>0</v>
      </c>
      <c r="Q7" s="144">
        <f t="shared" si="16"/>
        <v>0</v>
      </c>
      <c r="R7" s="144">
        <f t="shared" si="17"/>
        <v>0</v>
      </c>
      <c r="S7" s="144">
        <f t="shared" si="18"/>
        <v>0</v>
      </c>
      <c r="T7" s="144">
        <f t="shared" si="19"/>
        <v>0</v>
      </c>
      <c r="U7" s="144">
        <f t="shared" si="20"/>
        <v>0</v>
      </c>
      <c r="V7" s="144">
        <f t="shared" si="21"/>
        <v>0</v>
      </c>
      <c r="W7" s="144">
        <f t="shared" si="22"/>
        <v>0</v>
      </c>
      <c r="X7" s="144">
        <f t="shared" si="23"/>
        <v>0</v>
      </c>
      <c r="Y7" s="144">
        <f t="shared" si="24"/>
        <v>0</v>
      </c>
      <c r="Z7" s="144">
        <f t="shared" si="25"/>
        <v>0</v>
      </c>
      <c r="AA7" s="144">
        <f t="shared" si="26"/>
        <v>0</v>
      </c>
      <c r="AB7" s="144">
        <f t="shared" si="27"/>
        <v>0</v>
      </c>
      <c r="AC7" s="144">
        <f t="shared" si="28"/>
        <v>0</v>
      </c>
      <c r="AD7" s="144">
        <f t="shared" si="29"/>
        <v>0</v>
      </c>
      <c r="AE7" s="144">
        <f t="shared" si="30"/>
        <v>0</v>
      </c>
      <c r="AF7" s="144">
        <f t="shared" si="31"/>
        <v>0</v>
      </c>
      <c r="AG7" s="144">
        <f t="shared" si="32"/>
        <v>0</v>
      </c>
      <c r="AH7" s="144">
        <f t="shared" si="33"/>
        <v>0</v>
      </c>
      <c r="AI7" s="144">
        <f t="shared" si="34"/>
        <v>0</v>
      </c>
      <c r="AJ7" s="144">
        <f t="shared" si="35"/>
        <v>4</v>
      </c>
      <c r="AK7" s="144">
        <f>IF(B7&lt;&gt;"",'Team and Driver'!M11,"")</f>
        <v>5</v>
      </c>
      <c r="AL7" s="146">
        <f>IF($B7&lt;&gt;"",SUMIF('Race Result'!$I:$I,'Dummy Table Standings'!$B7,'Race Result'!$M:$M),"")</f>
        <v>0</v>
      </c>
      <c r="AM7" s="146">
        <f>IF($B7&lt;&gt;"",SUMIF('Race Result (2)'!$I:$I,'Dummy Table Standings'!$B7,'Race Result (2)'!$M:$M),"")</f>
        <v>0</v>
      </c>
      <c r="AN7" s="146">
        <f>IF($B7&lt;&gt;"",SUMIF('Race Result (3)'!$I:$I,'Dummy Table Standings'!$B7,'Race Result (3)'!$M:$M),"")</f>
        <v>0</v>
      </c>
      <c r="AO7" s="146">
        <f>IF($B7&lt;&gt;"",SUMIF('Race Result (4)'!$I:$I,'Dummy Table Standings'!$B7,'Race Result (4)'!$M:$M),"")</f>
        <v>0</v>
      </c>
      <c r="AP7" s="146">
        <f>IF($B7&lt;&gt;"",SUMIF('Race Result (5)'!$I:$I,'Dummy Table Standings'!$B7,'Race Result (5)'!$M:$M),"")</f>
        <v>0</v>
      </c>
      <c r="AQ7" s="146">
        <f>IF($B7&lt;&gt;"",SUMIF('Race Result (6)'!$I:$I,'Dummy Table Standings'!$B7,'Race Result (6)'!$M:$M),"")</f>
        <v>0</v>
      </c>
      <c r="AR7" s="146">
        <f>IF($B7&lt;&gt;"",SUMIF('Race Result (7)'!$I:$I,'Dummy Table Standings'!$B7,'Race Result (7)'!$M:$M),"")</f>
        <v>0</v>
      </c>
      <c r="AS7" s="146">
        <f>IF($B7&lt;&gt;"",SUMIF('Race Result (8)'!$I:$I,'Dummy Table Standings'!$B7,'Race Result (8)'!$M:$M),"")</f>
        <v>0</v>
      </c>
      <c r="AT7" s="146">
        <f>IF($B7&lt;&gt;"",SUMIF('Race Result (9)'!$I:$I,'Dummy Table Standings'!$B7,'Race Result (9)'!$M:$M),"")</f>
        <v>0</v>
      </c>
      <c r="AU7" s="146">
        <f>IF($B7&lt;&gt;"",SUMIF('Race Result (10)'!$I:$I,'Dummy Table Standings'!$B7,'Race Result (10)'!$M:$M),"")</f>
        <v>0</v>
      </c>
      <c r="AV7" s="146">
        <f>IF($B7&lt;&gt;"",SUMIF('Race Result (11)'!$I:$I,'Dummy Table Standings'!$B7,'Race Result (11)'!$M:$M),"")</f>
        <v>0</v>
      </c>
      <c r="AW7" s="146">
        <f>IF($B7&lt;&gt;"",SUMIF('Race Result (12)'!$I:$I,'Dummy Table Standings'!$B7,'Race Result (12)'!$M:$M),"")</f>
        <v>0</v>
      </c>
      <c r="AX7" s="146">
        <f>IF($B7&lt;&gt;"",SUMIF('Race Result (13)'!$I:$I,'Dummy Table Standings'!$B7,'Race Result (13)'!$M:$M),"")</f>
        <v>0</v>
      </c>
      <c r="AY7" s="146">
        <f>IF($B7&lt;&gt;"",SUMIF('Race Result (14)'!$I:$I,'Dummy Table Standings'!$B7,'Race Result (14)'!$M:$M),"")</f>
        <v>0</v>
      </c>
      <c r="AZ7" s="146">
        <f>IF($B7&lt;&gt;"",SUMIF('Race Result (15)'!$I:$I,'Dummy Table Standings'!$B7,'Race Result (15)'!$M:$M),"")</f>
        <v>0</v>
      </c>
      <c r="BA7" s="146">
        <f>IF($B7&lt;&gt;"",SUMIF('Race Result (16)'!$I:$I,'Dummy Table Standings'!$B7,'Race Result (16)'!$M:$M),"")</f>
        <v>0</v>
      </c>
      <c r="BB7" s="146">
        <f>IF($B7&lt;&gt;"",SUMIF('Race Result (17)'!$I:$I,'Dummy Table Standings'!$B7,'Race Result (17)'!$M:$M),"")</f>
        <v>0</v>
      </c>
      <c r="BC7" s="146">
        <f>IF($B7&lt;&gt;"",SUMIF('Race Result (18)'!$I:$I,'Dummy Table Standings'!$B7,'Race Result (18)'!$M:$M),"")</f>
        <v>0</v>
      </c>
      <c r="BF7" s="145">
        <f t="shared" si="36"/>
        <v>0</v>
      </c>
      <c r="BG7" s="145">
        <f t="shared" si="37"/>
        <v>0</v>
      </c>
      <c r="BH7" s="145">
        <f t="shared" si="38"/>
        <v>0</v>
      </c>
      <c r="BI7" s="145">
        <f t="shared" si="39"/>
        <v>0</v>
      </c>
      <c r="BJ7" s="145">
        <f t="shared" si="40"/>
        <v>0</v>
      </c>
      <c r="BK7" s="145">
        <f t="shared" si="41"/>
        <v>0</v>
      </c>
      <c r="BL7" s="145">
        <f t="shared" si="42"/>
        <v>0</v>
      </c>
      <c r="BM7" s="145">
        <f t="shared" si="43"/>
        <v>0</v>
      </c>
      <c r="BN7" s="145">
        <f t="shared" si="44"/>
        <v>0</v>
      </c>
      <c r="BO7" s="145">
        <f t="shared" si="45"/>
        <v>0</v>
      </c>
      <c r="BP7" s="145">
        <f t="shared" si="46"/>
        <v>0</v>
      </c>
      <c r="BQ7" s="145">
        <f t="shared" si="47"/>
        <v>0</v>
      </c>
      <c r="BR7" s="145">
        <f t="shared" si="48"/>
        <v>0</v>
      </c>
      <c r="BS7" s="145">
        <f t="shared" si="49"/>
        <v>0</v>
      </c>
      <c r="BT7" s="145">
        <f t="shared" si="50"/>
        <v>0</v>
      </c>
      <c r="BU7" s="145">
        <f t="shared" si="51"/>
        <v>0</v>
      </c>
      <c r="BV7" s="145">
        <f t="shared" si="52"/>
        <v>0</v>
      </c>
      <c r="BW7" s="145">
        <f t="shared" si="53"/>
        <v>0</v>
      </c>
      <c r="BZ7" s="145">
        <f>IF(B7&lt;&gt;"",RANK(BF7,BF$3:BF$32)+COUNTIF(BF$3:BF7,BF7)-1,"")</f>
        <v>5</v>
      </c>
      <c r="CA7" s="145">
        <f>IF(C7&lt;&gt;"",RANK(BG7,BG$3:BG$32)+COUNTIF(BG$3:BG7,BG7)-1,"")</f>
        <v>5</v>
      </c>
      <c r="CB7" s="145">
        <f>IF(D7&lt;&gt;"",RANK(BH7,BH$3:BH$32)+COUNTIF(BH$3:BH7,BH7)-1,"")</f>
        <v>5</v>
      </c>
      <c r="CC7" s="145">
        <f>IF(E7&lt;&gt;"",RANK(BI7,BI$3:BI$32)+COUNTIF(BI$3:BI7,BI7)-1,"")</f>
        <v>5</v>
      </c>
      <c r="CD7" s="145">
        <f>IF(F7&lt;&gt;"",RANK(BJ7,BJ$3:BJ$32)+COUNTIF(BJ$3:BJ7,BJ7)-1,"")</f>
        <v>5</v>
      </c>
      <c r="CE7" s="145">
        <f>IF(G7&lt;&gt;"",RANK(BK7,BK$3:BK$32)+COUNTIF(BK$3:BK7,BK7)-1,"")</f>
        <v>5</v>
      </c>
      <c r="CF7" s="145">
        <f>IF(H7&lt;&gt;"",RANK(BL7,BL$3:BL$32)+COUNTIF(BL$3:BL7,BL7)-1,"")</f>
        <v>5</v>
      </c>
      <c r="CG7" s="145">
        <f>IF(I7&lt;&gt;"",RANK(BM7,BM$3:BM$32)+COUNTIF(BM$3:BM7,BM7)-1,"")</f>
        <v>5</v>
      </c>
      <c r="CH7" s="145">
        <f>IF(J7&lt;&gt;"",RANK(BN7,BN$3:BN$32)+COUNTIF(BN$3:BN7,BN7)-1,"")</f>
        <v>5</v>
      </c>
      <c r="CI7" s="145">
        <f>IF(K7&lt;&gt;"",RANK(BO7,BO$3:BO$32)+COUNTIF(BO$3:BO7,BO7)-1,"")</f>
        <v>5</v>
      </c>
      <c r="CJ7" s="145">
        <f>IF(L7&lt;&gt;"",RANK(BP7,BP$3:BP$32)+COUNTIF(BP$3:BP7,BP7)-1,"")</f>
        <v>5</v>
      </c>
      <c r="CK7" s="145">
        <f>IF(M7&lt;&gt;"",RANK(BQ7,BQ$3:BQ$32)+COUNTIF(BQ$3:BQ7,BQ7)-1,"")</f>
        <v>5</v>
      </c>
      <c r="CL7" s="145">
        <f>IF(N7&lt;&gt;"",RANK(BR7,BR$3:BR$32)+COUNTIF(BR$3:BR7,BR7)-1,"")</f>
        <v>5</v>
      </c>
      <c r="CM7" s="145">
        <f>IF(O7&lt;&gt;"",RANK(BS7,BS$3:BS$32)+COUNTIF(BS$3:BS7,BS7)-1,"")</f>
        <v>5</v>
      </c>
      <c r="CN7" s="145">
        <f>IF(U7&lt;&gt;"",RANK(BT7,BT$3:BT$32)+COUNTIF(BT$3:BT7,BT7)-1,"")</f>
        <v>5</v>
      </c>
      <c r="CO7" s="145">
        <f>IF(V7&lt;&gt;"",RANK(BU7,BU$3:BU$32)+COUNTIF(BU$3:BU7,BU7)-1,"")</f>
        <v>5</v>
      </c>
      <c r="CP7" s="145">
        <f>IF(W7&lt;&gt;"",RANK(BV7,BV$3:BV$32)+COUNTIF(BV$3:BV7,BV7)-1,"")</f>
        <v>5</v>
      </c>
      <c r="CQ7" s="145">
        <f>IF(X7&lt;&gt;"",RANK(BW7,BW$3:BW$32)+COUNTIF(BW$3:BW7,BW7)-1,"")</f>
        <v>5</v>
      </c>
    </row>
    <row r="8" spans="1:97" x14ac:dyDescent="0.2">
      <c r="A8" s="144">
        <f t="shared" si="3"/>
        <v>6</v>
      </c>
      <c r="B8" s="144" t="str">
        <f>IF('Team and Driver'!H12&lt;&gt;"",'Team and Driver'!H12,"")</f>
        <v>Andrea Dovizioso</v>
      </c>
      <c r="C8" s="144" t="str">
        <f>IF(B8&lt;&gt;"",VLOOKUP(B8,'Team and Driver'!$H$7:$K$36,3,FALSE),"")</f>
        <v>Italy</v>
      </c>
      <c r="D8" s="144" t="str">
        <f>IF(B8&lt;&gt;"",VLOOKUP(B8,'Team and Driver'!$H$6:$P$40,4,FALSE),"")</f>
        <v>Ducati Team</v>
      </c>
      <c r="E8" s="144">
        <f t="shared" si="4"/>
        <v>0</v>
      </c>
      <c r="F8" s="144">
        <f t="shared" si="5"/>
        <v>0</v>
      </c>
      <c r="G8" s="144">
        <f t="shared" si="6"/>
        <v>0</v>
      </c>
      <c r="H8" s="144">
        <f t="shared" si="7"/>
        <v>0</v>
      </c>
      <c r="I8" s="144">
        <f t="shared" si="8"/>
        <v>0</v>
      </c>
      <c r="J8" s="144">
        <f t="shared" si="9"/>
        <v>0</v>
      </c>
      <c r="K8" s="144">
        <f t="shared" si="10"/>
        <v>0</v>
      </c>
      <c r="L8" s="144">
        <f t="shared" si="11"/>
        <v>0</v>
      </c>
      <c r="M8" s="144">
        <f t="shared" si="12"/>
        <v>0</v>
      </c>
      <c r="N8" s="144">
        <f t="shared" si="13"/>
        <v>0</v>
      </c>
      <c r="O8" s="144">
        <f t="shared" si="14"/>
        <v>0</v>
      </c>
      <c r="P8" s="144">
        <f t="shared" si="15"/>
        <v>0</v>
      </c>
      <c r="Q8" s="144">
        <f t="shared" si="16"/>
        <v>0</v>
      </c>
      <c r="R8" s="144">
        <f t="shared" si="17"/>
        <v>0</v>
      </c>
      <c r="S8" s="144">
        <f t="shared" si="18"/>
        <v>0</v>
      </c>
      <c r="T8" s="144">
        <f t="shared" si="19"/>
        <v>0</v>
      </c>
      <c r="U8" s="144">
        <f t="shared" si="20"/>
        <v>0</v>
      </c>
      <c r="V8" s="144">
        <f t="shared" si="21"/>
        <v>0</v>
      </c>
      <c r="W8" s="144">
        <f t="shared" si="22"/>
        <v>0</v>
      </c>
      <c r="X8" s="144">
        <f t="shared" si="23"/>
        <v>0</v>
      </c>
      <c r="Y8" s="144">
        <f t="shared" si="24"/>
        <v>0</v>
      </c>
      <c r="Z8" s="144">
        <f t="shared" si="25"/>
        <v>0</v>
      </c>
      <c r="AA8" s="144">
        <f t="shared" si="26"/>
        <v>0</v>
      </c>
      <c r="AB8" s="144">
        <f t="shared" si="27"/>
        <v>0</v>
      </c>
      <c r="AC8" s="144">
        <f t="shared" si="28"/>
        <v>0</v>
      </c>
      <c r="AD8" s="144">
        <f t="shared" si="29"/>
        <v>0</v>
      </c>
      <c r="AE8" s="144">
        <f t="shared" si="30"/>
        <v>0</v>
      </c>
      <c r="AF8" s="144">
        <f t="shared" si="31"/>
        <v>0</v>
      </c>
      <c r="AG8" s="144">
        <f t="shared" si="32"/>
        <v>0</v>
      </c>
      <c r="AH8" s="144">
        <f t="shared" si="33"/>
        <v>0</v>
      </c>
      <c r="AI8" s="144">
        <f t="shared" si="34"/>
        <v>0</v>
      </c>
      <c r="AJ8" s="144">
        <f t="shared" si="35"/>
        <v>5</v>
      </c>
      <c r="AK8" s="144">
        <f>IF(B8&lt;&gt;"",'Team and Driver'!M12,"")</f>
        <v>6</v>
      </c>
      <c r="AL8" s="146">
        <f>IF($B8&lt;&gt;"",SUMIF('Race Result'!$I:$I,'Dummy Table Standings'!$B8,'Race Result'!$M:$M),"")</f>
        <v>0</v>
      </c>
      <c r="AM8" s="146">
        <f>IF($B8&lt;&gt;"",SUMIF('Race Result (2)'!$I:$I,'Dummy Table Standings'!$B8,'Race Result (2)'!$M:$M),"")</f>
        <v>0</v>
      </c>
      <c r="AN8" s="146">
        <f>IF($B8&lt;&gt;"",SUMIF('Race Result (3)'!$I:$I,'Dummy Table Standings'!$B8,'Race Result (3)'!$M:$M),"")</f>
        <v>0</v>
      </c>
      <c r="AO8" s="146">
        <f>IF($B8&lt;&gt;"",SUMIF('Race Result (4)'!$I:$I,'Dummy Table Standings'!$B8,'Race Result (4)'!$M:$M),"")</f>
        <v>0</v>
      </c>
      <c r="AP8" s="146">
        <f>IF($B8&lt;&gt;"",SUMIF('Race Result (5)'!$I:$I,'Dummy Table Standings'!$B8,'Race Result (5)'!$M:$M),"")</f>
        <v>0</v>
      </c>
      <c r="AQ8" s="146">
        <f>IF($B8&lt;&gt;"",SUMIF('Race Result (6)'!$I:$I,'Dummy Table Standings'!$B8,'Race Result (6)'!$M:$M),"")</f>
        <v>0</v>
      </c>
      <c r="AR8" s="146">
        <f>IF($B8&lt;&gt;"",SUMIF('Race Result (7)'!$I:$I,'Dummy Table Standings'!$B8,'Race Result (7)'!$M:$M),"")</f>
        <v>0</v>
      </c>
      <c r="AS8" s="146">
        <f>IF($B8&lt;&gt;"",SUMIF('Race Result (8)'!$I:$I,'Dummy Table Standings'!$B8,'Race Result (8)'!$M:$M),"")</f>
        <v>0</v>
      </c>
      <c r="AT8" s="146">
        <f>IF($B8&lt;&gt;"",SUMIF('Race Result (9)'!$I:$I,'Dummy Table Standings'!$B8,'Race Result (9)'!$M:$M),"")</f>
        <v>0</v>
      </c>
      <c r="AU8" s="146">
        <f>IF($B8&lt;&gt;"",SUMIF('Race Result (10)'!$I:$I,'Dummy Table Standings'!$B8,'Race Result (10)'!$M:$M),"")</f>
        <v>0</v>
      </c>
      <c r="AV8" s="146">
        <f>IF($B8&lt;&gt;"",SUMIF('Race Result (11)'!$I:$I,'Dummy Table Standings'!$B8,'Race Result (11)'!$M:$M),"")</f>
        <v>0</v>
      </c>
      <c r="AW8" s="146">
        <f>IF($B8&lt;&gt;"",SUMIF('Race Result (12)'!$I:$I,'Dummy Table Standings'!$B8,'Race Result (12)'!$M:$M),"")</f>
        <v>0</v>
      </c>
      <c r="AX8" s="146">
        <f>IF($B8&lt;&gt;"",SUMIF('Race Result (13)'!$I:$I,'Dummy Table Standings'!$B8,'Race Result (13)'!$M:$M),"")</f>
        <v>0</v>
      </c>
      <c r="AY8" s="146">
        <f>IF($B8&lt;&gt;"",SUMIF('Race Result (14)'!$I:$I,'Dummy Table Standings'!$B8,'Race Result (14)'!$M:$M),"")</f>
        <v>0</v>
      </c>
      <c r="AZ8" s="146">
        <f>IF($B8&lt;&gt;"",SUMIF('Race Result (15)'!$I:$I,'Dummy Table Standings'!$B8,'Race Result (15)'!$M:$M),"")</f>
        <v>0</v>
      </c>
      <c r="BA8" s="146">
        <f>IF($B8&lt;&gt;"",SUMIF('Race Result (16)'!$I:$I,'Dummy Table Standings'!$B8,'Race Result (16)'!$M:$M),"")</f>
        <v>0</v>
      </c>
      <c r="BB8" s="146">
        <f>IF($B8&lt;&gt;"",SUMIF('Race Result (17)'!$I:$I,'Dummy Table Standings'!$B8,'Race Result (17)'!$M:$M),"")</f>
        <v>0</v>
      </c>
      <c r="BC8" s="146">
        <f>IF($B8&lt;&gt;"",SUMIF('Race Result (18)'!$I:$I,'Dummy Table Standings'!$B8,'Race Result (18)'!$M:$M),"")</f>
        <v>0</v>
      </c>
      <c r="BF8" s="145">
        <f t="shared" si="36"/>
        <v>0</v>
      </c>
      <c r="BG8" s="145">
        <f t="shared" si="37"/>
        <v>0</v>
      </c>
      <c r="BH8" s="145">
        <f t="shared" si="38"/>
        <v>0</v>
      </c>
      <c r="BI8" s="145">
        <f t="shared" si="39"/>
        <v>0</v>
      </c>
      <c r="BJ8" s="145">
        <f t="shared" si="40"/>
        <v>0</v>
      </c>
      <c r="BK8" s="145">
        <f t="shared" si="41"/>
        <v>0</v>
      </c>
      <c r="BL8" s="145">
        <f t="shared" si="42"/>
        <v>0</v>
      </c>
      <c r="BM8" s="145">
        <f t="shared" si="43"/>
        <v>0</v>
      </c>
      <c r="BN8" s="145">
        <f t="shared" si="44"/>
        <v>0</v>
      </c>
      <c r="BO8" s="145">
        <f t="shared" si="45"/>
        <v>0</v>
      </c>
      <c r="BP8" s="145">
        <f t="shared" si="46"/>
        <v>0</v>
      </c>
      <c r="BQ8" s="145">
        <f t="shared" si="47"/>
        <v>0</v>
      </c>
      <c r="BR8" s="145">
        <f t="shared" si="48"/>
        <v>0</v>
      </c>
      <c r="BS8" s="145">
        <f t="shared" si="49"/>
        <v>0</v>
      </c>
      <c r="BT8" s="145">
        <f t="shared" si="50"/>
        <v>0</v>
      </c>
      <c r="BU8" s="145">
        <f t="shared" si="51"/>
        <v>0</v>
      </c>
      <c r="BV8" s="145">
        <f t="shared" si="52"/>
        <v>0</v>
      </c>
      <c r="BW8" s="145">
        <f t="shared" si="53"/>
        <v>0</v>
      </c>
      <c r="BZ8" s="145">
        <f>IF(B8&lt;&gt;"",RANK(BF8,BF$3:BF$32)+COUNTIF(BF$3:BF8,BF8)-1,"")</f>
        <v>6</v>
      </c>
      <c r="CA8" s="145">
        <f>IF(C8&lt;&gt;"",RANK(BG8,BG$3:BG$32)+COUNTIF(BG$3:BG8,BG8)-1,"")</f>
        <v>6</v>
      </c>
      <c r="CB8" s="145">
        <f>IF(D8&lt;&gt;"",RANK(BH8,BH$3:BH$32)+COUNTIF(BH$3:BH8,BH8)-1,"")</f>
        <v>6</v>
      </c>
      <c r="CC8" s="145">
        <f>IF(E8&lt;&gt;"",RANK(BI8,BI$3:BI$32)+COUNTIF(BI$3:BI8,BI8)-1,"")</f>
        <v>6</v>
      </c>
      <c r="CD8" s="145">
        <f>IF(F8&lt;&gt;"",RANK(BJ8,BJ$3:BJ$32)+COUNTIF(BJ$3:BJ8,BJ8)-1,"")</f>
        <v>6</v>
      </c>
      <c r="CE8" s="145">
        <f>IF(G8&lt;&gt;"",RANK(BK8,BK$3:BK$32)+COUNTIF(BK$3:BK8,BK8)-1,"")</f>
        <v>6</v>
      </c>
      <c r="CF8" s="145">
        <f>IF(H8&lt;&gt;"",RANK(BL8,BL$3:BL$32)+COUNTIF(BL$3:BL8,BL8)-1,"")</f>
        <v>6</v>
      </c>
      <c r="CG8" s="145">
        <f>IF(I8&lt;&gt;"",RANK(BM8,BM$3:BM$32)+COUNTIF(BM$3:BM8,BM8)-1,"")</f>
        <v>6</v>
      </c>
      <c r="CH8" s="145">
        <f>IF(J8&lt;&gt;"",RANK(BN8,BN$3:BN$32)+COUNTIF(BN$3:BN8,BN8)-1,"")</f>
        <v>6</v>
      </c>
      <c r="CI8" s="145">
        <f>IF(K8&lt;&gt;"",RANK(BO8,BO$3:BO$32)+COUNTIF(BO$3:BO8,BO8)-1,"")</f>
        <v>6</v>
      </c>
      <c r="CJ8" s="145">
        <f>IF(L8&lt;&gt;"",RANK(BP8,BP$3:BP$32)+COUNTIF(BP$3:BP8,BP8)-1,"")</f>
        <v>6</v>
      </c>
      <c r="CK8" s="145">
        <f>IF(M8&lt;&gt;"",RANK(BQ8,BQ$3:BQ$32)+COUNTIF(BQ$3:BQ8,BQ8)-1,"")</f>
        <v>6</v>
      </c>
      <c r="CL8" s="145">
        <f>IF(N8&lt;&gt;"",RANK(BR8,BR$3:BR$32)+COUNTIF(BR$3:BR8,BR8)-1,"")</f>
        <v>6</v>
      </c>
      <c r="CM8" s="145">
        <f>IF(O8&lt;&gt;"",RANK(BS8,BS$3:BS$32)+COUNTIF(BS$3:BS8,BS8)-1,"")</f>
        <v>6</v>
      </c>
      <c r="CN8" s="145">
        <f>IF(U8&lt;&gt;"",RANK(BT8,BT$3:BT$32)+COUNTIF(BT$3:BT8,BT8)-1,"")</f>
        <v>6</v>
      </c>
      <c r="CO8" s="145">
        <f>IF(V8&lt;&gt;"",RANK(BU8,BU$3:BU$32)+COUNTIF(BU$3:BU8,BU8)-1,"")</f>
        <v>6</v>
      </c>
      <c r="CP8" s="145">
        <f>IF(W8&lt;&gt;"",RANK(BV8,BV$3:BV$32)+COUNTIF(BV$3:BV8,BV8)-1,"")</f>
        <v>6</v>
      </c>
      <c r="CQ8" s="145">
        <f>IF(X8&lt;&gt;"",RANK(BW8,BW$3:BW$32)+COUNTIF(BW$3:BW8,BW8)-1,"")</f>
        <v>6</v>
      </c>
    </row>
    <row r="9" spans="1:97" x14ac:dyDescent="0.2">
      <c r="A9" s="144">
        <f t="shared" si="3"/>
        <v>7</v>
      </c>
      <c r="B9" s="144" t="str">
        <f>IF('Team and Driver'!H13&lt;&gt;"",'Team and Driver'!H13,"")</f>
        <v>Nicky Hayden</v>
      </c>
      <c r="C9" s="144" t="str">
        <f>IF(B9&lt;&gt;"",VLOOKUP(B9,'Team and Driver'!$H$7:$K$36,3,FALSE),"")</f>
        <v>United States</v>
      </c>
      <c r="D9" s="144" t="str">
        <f>IF(B9&lt;&gt;"",VLOOKUP(B9,'Team and Driver'!$H$6:$P$40,4,FALSE),"")</f>
        <v>Ducati Team</v>
      </c>
      <c r="E9" s="144">
        <f t="shared" si="4"/>
        <v>0</v>
      </c>
      <c r="F9" s="144">
        <f t="shared" si="5"/>
        <v>0</v>
      </c>
      <c r="G9" s="144">
        <f t="shared" si="6"/>
        <v>0</v>
      </c>
      <c r="H9" s="144">
        <f t="shared" si="7"/>
        <v>0</v>
      </c>
      <c r="I9" s="144">
        <f t="shared" si="8"/>
        <v>0</v>
      </c>
      <c r="J9" s="144">
        <f t="shared" si="9"/>
        <v>0</v>
      </c>
      <c r="K9" s="144">
        <f t="shared" si="10"/>
        <v>0</v>
      </c>
      <c r="L9" s="144">
        <f t="shared" si="11"/>
        <v>0</v>
      </c>
      <c r="M9" s="144">
        <f t="shared" si="12"/>
        <v>0</v>
      </c>
      <c r="N9" s="144">
        <f t="shared" si="13"/>
        <v>0</v>
      </c>
      <c r="O9" s="144">
        <f t="shared" si="14"/>
        <v>0</v>
      </c>
      <c r="P9" s="144">
        <f t="shared" si="15"/>
        <v>0</v>
      </c>
      <c r="Q9" s="144">
        <f t="shared" si="16"/>
        <v>0</v>
      </c>
      <c r="R9" s="144">
        <f t="shared" si="17"/>
        <v>0</v>
      </c>
      <c r="S9" s="144">
        <f t="shared" si="18"/>
        <v>0</v>
      </c>
      <c r="T9" s="144">
        <f t="shared" si="19"/>
        <v>0</v>
      </c>
      <c r="U9" s="144">
        <f t="shared" si="20"/>
        <v>0</v>
      </c>
      <c r="V9" s="144">
        <f t="shared" si="21"/>
        <v>0</v>
      </c>
      <c r="W9" s="144">
        <f t="shared" si="22"/>
        <v>0</v>
      </c>
      <c r="X9" s="144">
        <f t="shared" si="23"/>
        <v>0</v>
      </c>
      <c r="Y9" s="144">
        <f t="shared" si="24"/>
        <v>0</v>
      </c>
      <c r="Z9" s="144">
        <f t="shared" si="25"/>
        <v>0</v>
      </c>
      <c r="AA9" s="144">
        <f t="shared" si="26"/>
        <v>0</v>
      </c>
      <c r="AB9" s="144">
        <f t="shared" si="27"/>
        <v>0</v>
      </c>
      <c r="AC9" s="144">
        <f t="shared" si="28"/>
        <v>0</v>
      </c>
      <c r="AD9" s="144">
        <f t="shared" si="29"/>
        <v>0</v>
      </c>
      <c r="AE9" s="144">
        <f t="shared" si="30"/>
        <v>0</v>
      </c>
      <c r="AF9" s="144">
        <f t="shared" si="31"/>
        <v>0</v>
      </c>
      <c r="AG9" s="144">
        <f t="shared" si="32"/>
        <v>0</v>
      </c>
      <c r="AH9" s="144">
        <f t="shared" si="33"/>
        <v>0</v>
      </c>
      <c r="AI9" s="144">
        <f t="shared" si="34"/>
        <v>0</v>
      </c>
      <c r="AJ9" s="144">
        <f t="shared" si="35"/>
        <v>6</v>
      </c>
      <c r="AK9" s="144">
        <f>IF(B9&lt;&gt;"",'Team and Driver'!M13,"")</f>
        <v>7</v>
      </c>
      <c r="AL9" s="146">
        <f>IF($B9&lt;&gt;"",SUMIF('Race Result'!$I:$I,'Dummy Table Standings'!$B9,'Race Result'!$M:$M),"")</f>
        <v>0</v>
      </c>
      <c r="AM9" s="146">
        <f>IF($B9&lt;&gt;"",SUMIF('Race Result (2)'!$I:$I,'Dummy Table Standings'!$B9,'Race Result (2)'!$M:$M),"")</f>
        <v>0</v>
      </c>
      <c r="AN9" s="146">
        <f>IF($B9&lt;&gt;"",SUMIF('Race Result (3)'!$I:$I,'Dummy Table Standings'!$B9,'Race Result (3)'!$M:$M),"")</f>
        <v>0</v>
      </c>
      <c r="AO9" s="146">
        <f>IF($B9&lt;&gt;"",SUMIF('Race Result (4)'!$I:$I,'Dummy Table Standings'!$B9,'Race Result (4)'!$M:$M),"")</f>
        <v>0</v>
      </c>
      <c r="AP9" s="146">
        <f>IF($B9&lt;&gt;"",SUMIF('Race Result (5)'!$I:$I,'Dummy Table Standings'!$B9,'Race Result (5)'!$M:$M),"")</f>
        <v>0</v>
      </c>
      <c r="AQ9" s="146">
        <f>IF($B9&lt;&gt;"",SUMIF('Race Result (6)'!$I:$I,'Dummy Table Standings'!$B9,'Race Result (6)'!$M:$M),"")</f>
        <v>0</v>
      </c>
      <c r="AR9" s="146">
        <f>IF($B9&lt;&gt;"",SUMIF('Race Result (7)'!$I:$I,'Dummy Table Standings'!$B9,'Race Result (7)'!$M:$M),"")</f>
        <v>0</v>
      </c>
      <c r="AS9" s="146">
        <f>IF($B9&lt;&gt;"",SUMIF('Race Result (8)'!$I:$I,'Dummy Table Standings'!$B9,'Race Result (8)'!$M:$M),"")</f>
        <v>0</v>
      </c>
      <c r="AT9" s="146">
        <f>IF($B9&lt;&gt;"",SUMIF('Race Result (9)'!$I:$I,'Dummy Table Standings'!$B9,'Race Result (9)'!$M:$M),"")</f>
        <v>0</v>
      </c>
      <c r="AU9" s="146">
        <f>IF($B9&lt;&gt;"",SUMIF('Race Result (10)'!$I:$I,'Dummy Table Standings'!$B9,'Race Result (10)'!$M:$M),"")</f>
        <v>0</v>
      </c>
      <c r="AV9" s="146">
        <f>IF($B9&lt;&gt;"",SUMIF('Race Result (11)'!$I:$I,'Dummy Table Standings'!$B9,'Race Result (11)'!$M:$M),"")</f>
        <v>0</v>
      </c>
      <c r="AW9" s="146">
        <f>IF($B9&lt;&gt;"",SUMIF('Race Result (12)'!$I:$I,'Dummy Table Standings'!$B9,'Race Result (12)'!$M:$M),"")</f>
        <v>0</v>
      </c>
      <c r="AX9" s="146">
        <f>IF($B9&lt;&gt;"",SUMIF('Race Result (13)'!$I:$I,'Dummy Table Standings'!$B9,'Race Result (13)'!$M:$M),"")</f>
        <v>0</v>
      </c>
      <c r="AY9" s="146">
        <f>IF($B9&lt;&gt;"",SUMIF('Race Result (14)'!$I:$I,'Dummy Table Standings'!$B9,'Race Result (14)'!$M:$M),"")</f>
        <v>0</v>
      </c>
      <c r="AZ9" s="146">
        <f>IF($B9&lt;&gt;"",SUMIF('Race Result (15)'!$I:$I,'Dummy Table Standings'!$B9,'Race Result (15)'!$M:$M),"")</f>
        <v>0</v>
      </c>
      <c r="BA9" s="146">
        <f>IF($B9&lt;&gt;"",SUMIF('Race Result (16)'!$I:$I,'Dummy Table Standings'!$B9,'Race Result (16)'!$M:$M),"")</f>
        <v>0</v>
      </c>
      <c r="BB9" s="146">
        <f>IF($B9&lt;&gt;"",SUMIF('Race Result (17)'!$I:$I,'Dummy Table Standings'!$B9,'Race Result (17)'!$M:$M),"")</f>
        <v>0</v>
      </c>
      <c r="BC9" s="146">
        <f>IF($B9&lt;&gt;"",SUMIF('Race Result (18)'!$I:$I,'Dummy Table Standings'!$B9,'Race Result (18)'!$M:$M),"")</f>
        <v>0</v>
      </c>
      <c r="BF9" s="145">
        <f t="shared" si="36"/>
        <v>0</v>
      </c>
      <c r="BG9" s="145">
        <f t="shared" si="37"/>
        <v>0</v>
      </c>
      <c r="BH9" s="145">
        <f t="shared" si="38"/>
        <v>0</v>
      </c>
      <c r="BI9" s="145">
        <f t="shared" si="39"/>
        <v>0</v>
      </c>
      <c r="BJ9" s="145">
        <f t="shared" si="40"/>
        <v>0</v>
      </c>
      <c r="BK9" s="145">
        <f t="shared" si="41"/>
        <v>0</v>
      </c>
      <c r="BL9" s="145">
        <f t="shared" si="42"/>
        <v>0</v>
      </c>
      <c r="BM9" s="145">
        <f t="shared" si="43"/>
        <v>0</v>
      </c>
      <c r="BN9" s="145">
        <f t="shared" si="44"/>
        <v>0</v>
      </c>
      <c r="BO9" s="145">
        <f t="shared" si="45"/>
        <v>0</v>
      </c>
      <c r="BP9" s="145">
        <f t="shared" si="46"/>
        <v>0</v>
      </c>
      <c r="BQ9" s="145">
        <f t="shared" si="47"/>
        <v>0</v>
      </c>
      <c r="BR9" s="145">
        <f t="shared" si="48"/>
        <v>0</v>
      </c>
      <c r="BS9" s="145">
        <f t="shared" si="49"/>
        <v>0</v>
      </c>
      <c r="BT9" s="145">
        <f t="shared" si="50"/>
        <v>0</v>
      </c>
      <c r="BU9" s="145">
        <f t="shared" si="51"/>
        <v>0</v>
      </c>
      <c r="BV9" s="145">
        <f t="shared" si="52"/>
        <v>0</v>
      </c>
      <c r="BW9" s="145">
        <f t="shared" si="53"/>
        <v>0</v>
      </c>
      <c r="BZ9" s="145">
        <f>IF(B9&lt;&gt;"",RANK(BF9,BF$3:BF$32)+COUNTIF(BF$3:BF9,BF9)-1,"")</f>
        <v>7</v>
      </c>
      <c r="CA9" s="145">
        <f>IF(C9&lt;&gt;"",RANK(BG9,BG$3:BG$32)+COUNTIF(BG$3:BG9,BG9)-1,"")</f>
        <v>7</v>
      </c>
      <c r="CB9" s="145">
        <f>IF(D9&lt;&gt;"",RANK(BH9,BH$3:BH$32)+COUNTIF(BH$3:BH9,BH9)-1,"")</f>
        <v>7</v>
      </c>
      <c r="CC9" s="145">
        <f>IF(E9&lt;&gt;"",RANK(BI9,BI$3:BI$32)+COUNTIF(BI$3:BI9,BI9)-1,"")</f>
        <v>7</v>
      </c>
      <c r="CD9" s="145">
        <f>IF(F9&lt;&gt;"",RANK(BJ9,BJ$3:BJ$32)+COUNTIF(BJ$3:BJ9,BJ9)-1,"")</f>
        <v>7</v>
      </c>
      <c r="CE9" s="145">
        <f>IF(G9&lt;&gt;"",RANK(BK9,BK$3:BK$32)+COUNTIF(BK$3:BK9,BK9)-1,"")</f>
        <v>7</v>
      </c>
      <c r="CF9" s="145">
        <f>IF(H9&lt;&gt;"",RANK(BL9,BL$3:BL$32)+COUNTIF(BL$3:BL9,BL9)-1,"")</f>
        <v>7</v>
      </c>
      <c r="CG9" s="145">
        <f>IF(I9&lt;&gt;"",RANK(BM9,BM$3:BM$32)+COUNTIF(BM$3:BM9,BM9)-1,"")</f>
        <v>7</v>
      </c>
      <c r="CH9" s="145">
        <f>IF(J9&lt;&gt;"",RANK(BN9,BN$3:BN$32)+COUNTIF(BN$3:BN9,BN9)-1,"")</f>
        <v>7</v>
      </c>
      <c r="CI9" s="145">
        <f>IF(K9&lt;&gt;"",RANK(BO9,BO$3:BO$32)+COUNTIF(BO$3:BO9,BO9)-1,"")</f>
        <v>7</v>
      </c>
      <c r="CJ9" s="145">
        <f>IF(L9&lt;&gt;"",RANK(BP9,BP$3:BP$32)+COUNTIF(BP$3:BP9,BP9)-1,"")</f>
        <v>7</v>
      </c>
      <c r="CK9" s="145">
        <f>IF(M9&lt;&gt;"",RANK(BQ9,BQ$3:BQ$32)+COUNTIF(BQ$3:BQ9,BQ9)-1,"")</f>
        <v>7</v>
      </c>
      <c r="CL9" s="145">
        <f>IF(N9&lt;&gt;"",RANK(BR9,BR$3:BR$32)+COUNTIF(BR$3:BR9,BR9)-1,"")</f>
        <v>7</v>
      </c>
      <c r="CM9" s="145">
        <f>IF(O9&lt;&gt;"",RANK(BS9,BS$3:BS$32)+COUNTIF(BS$3:BS9,BS9)-1,"")</f>
        <v>7</v>
      </c>
      <c r="CN9" s="145">
        <f>IF(U9&lt;&gt;"",RANK(BT9,BT$3:BT$32)+COUNTIF(BT$3:BT9,BT9)-1,"")</f>
        <v>7</v>
      </c>
      <c r="CO9" s="145">
        <f>IF(V9&lt;&gt;"",RANK(BU9,BU$3:BU$32)+COUNTIF(BU$3:BU9,BU9)-1,"")</f>
        <v>7</v>
      </c>
      <c r="CP9" s="145">
        <f>IF(W9&lt;&gt;"",RANK(BV9,BV$3:BV$32)+COUNTIF(BV$3:BV9,BV9)-1,"")</f>
        <v>7</v>
      </c>
      <c r="CQ9" s="145">
        <f>IF(X9&lt;&gt;"",RANK(BW9,BW$3:BW$32)+COUNTIF(BW$3:BW9,BW9)-1,"")</f>
        <v>7</v>
      </c>
    </row>
    <row r="10" spans="1:97" x14ac:dyDescent="0.2">
      <c r="A10" s="144">
        <f t="shared" si="3"/>
        <v>8</v>
      </c>
      <c r="B10" s="144" t="str">
        <f>IF('Team and Driver'!H14&lt;&gt;"",'Team and Driver'!H14,"")</f>
        <v>Alvaro Bautista</v>
      </c>
      <c r="C10" s="144" t="str">
        <f>IF(B10&lt;&gt;"",VLOOKUP(B10,'Team and Driver'!$H$7:$K$36,3,FALSE),"")</f>
        <v>Spain</v>
      </c>
      <c r="D10" s="144" t="str">
        <f>IF(B10&lt;&gt;"",VLOOKUP(B10,'Team and Driver'!$H$6:$P$40,4,FALSE),"")</f>
        <v>Go&amp;Fun Honda Gresini</v>
      </c>
      <c r="E10" s="144">
        <f t="shared" si="4"/>
        <v>0</v>
      </c>
      <c r="F10" s="144">
        <f t="shared" si="5"/>
        <v>0</v>
      </c>
      <c r="G10" s="144">
        <f t="shared" si="6"/>
        <v>0</v>
      </c>
      <c r="H10" s="144">
        <f t="shared" si="7"/>
        <v>0</v>
      </c>
      <c r="I10" s="144">
        <f t="shared" si="8"/>
        <v>0</v>
      </c>
      <c r="J10" s="144">
        <f t="shared" si="9"/>
        <v>0</v>
      </c>
      <c r="K10" s="144">
        <f t="shared" si="10"/>
        <v>0</v>
      </c>
      <c r="L10" s="144">
        <f t="shared" si="11"/>
        <v>0</v>
      </c>
      <c r="M10" s="144">
        <f t="shared" si="12"/>
        <v>0</v>
      </c>
      <c r="N10" s="144">
        <f t="shared" si="13"/>
        <v>0</v>
      </c>
      <c r="O10" s="144">
        <f t="shared" si="14"/>
        <v>0</v>
      </c>
      <c r="P10" s="144">
        <f t="shared" si="15"/>
        <v>0</v>
      </c>
      <c r="Q10" s="144">
        <f t="shared" si="16"/>
        <v>0</v>
      </c>
      <c r="R10" s="144">
        <f t="shared" si="17"/>
        <v>0</v>
      </c>
      <c r="S10" s="144">
        <f t="shared" si="18"/>
        <v>0</v>
      </c>
      <c r="T10" s="144">
        <f t="shared" si="19"/>
        <v>0</v>
      </c>
      <c r="U10" s="144">
        <f t="shared" si="20"/>
        <v>0</v>
      </c>
      <c r="V10" s="144">
        <f t="shared" si="21"/>
        <v>0</v>
      </c>
      <c r="W10" s="144">
        <f t="shared" si="22"/>
        <v>0</v>
      </c>
      <c r="X10" s="144">
        <f t="shared" si="23"/>
        <v>0</v>
      </c>
      <c r="Y10" s="144">
        <f t="shared" si="24"/>
        <v>0</v>
      </c>
      <c r="Z10" s="144">
        <f t="shared" si="25"/>
        <v>0</v>
      </c>
      <c r="AA10" s="144">
        <f t="shared" si="26"/>
        <v>0</v>
      </c>
      <c r="AB10" s="144">
        <f t="shared" si="27"/>
        <v>0</v>
      </c>
      <c r="AC10" s="144">
        <f t="shared" si="28"/>
        <v>0</v>
      </c>
      <c r="AD10" s="144">
        <f t="shared" si="29"/>
        <v>0</v>
      </c>
      <c r="AE10" s="144">
        <f t="shared" si="30"/>
        <v>0</v>
      </c>
      <c r="AF10" s="144">
        <f t="shared" si="31"/>
        <v>0</v>
      </c>
      <c r="AG10" s="144">
        <f t="shared" si="32"/>
        <v>0</v>
      </c>
      <c r="AH10" s="144">
        <f t="shared" si="33"/>
        <v>0</v>
      </c>
      <c r="AI10" s="144">
        <f t="shared" si="34"/>
        <v>0</v>
      </c>
      <c r="AJ10" s="144">
        <f t="shared" si="35"/>
        <v>7</v>
      </c>
      <c r="AK10" s="144">
        <f>IF(B10&lt;&gt;"",'Team and Driver'!M14,"")</f>
        <v>8</v>
      </c>
      <c r="AL10" s="146">
        <f>IF($B10&lt;&gt;"",SUMIF('Race Result'!$I:$I,'Dummy Table Standings'!$B10,'Race Result'!$M:$M),"")</f>
        <v>0</v>
      </c>
      <c r="AM10" s="146">
        <f>IF($B10&lt;&gt;"",SUMIF('Race Result (2)'!$I:$I,'Dummy Table Standings'!$B10,'Race Result (2)'!$M:$M),"")</f>
        <v>0</v>
      </c>
      <c r="AN10" s="146">
        <f>IF($B10&lt;&gt;"",SUMIF('Race Result (3)'!$I:$I,'Dummy Table Standings'!$B10,'Race Result (3)'!$M:$M),"")</f>
        <v>0</v>
      </c>
      <c r="AO10" s="146">
        <f>IF($B10&lt;&gt;"",SUMIF('Race Result (4)'!$I:$I,'Dummy Table Standings'!$B10,'Race Result (4)'!$M:$M),"")</f>
        <v>0</v>
      </c>
      <c r="AP10" s="146">
        <f>IF($B10&lt;&gt;"",SUMIF('Race Result (5)'!$I:$I,'Dummy Table Standings'!$B10,'Race Result (5)'!$M:$M),"")</f>
        <v>0</v>
      </c>
      <c r="AQ10" s="146">
        <f>IF($B10&lt;&gt;"",SUMIF('Race Result (6)'!$I:$I,'Dummy Table Standings'!$B10,'Race Result (6)'!$M:$M),"")</f>
        <v>0</v>
      </c>
      <c r="AR10" s="146">
        <f>IF($B10&lt;&gt;"",SUMIF('Race Result (7)'!$I:$I,'Dummy Table Standings'!$B10,'Race Result (7)'!$M:$M),"")</f>
        <v>0</v>
      </c>
      <c r="AS10" s="146">
        <f>IF($B10&lt;&gt;"",SUMIF('Race Result (8)'!$I:$I,'Dummy Table Standings'!$B10,'Race Result (8)'!$M:$M),"")</f>
        <v>0</v>
      </c>
      <c r="AT10" s="146">
        <f>IF($B10&lt;&gt;"",SUMIF('Race Result (9)'!$I:$I,'Dummy Table Standings'!$B10,'Race Result (9)'!$M:$M),"")</f>
        <v>0</v>
      </c>
      <c r="AU10" s="146">
        <f>IF($B10&lt;&gt;"",SUMIF('Race Result (10)'!$I:$I,'Dummy Table Standings'!$B10,'Race Result (10)'!$M:$M),"")</f>
        <v>0</v>
      </c>
      <c r="AV10" s="146">
        <f>IF($B10&lt;&gt;"",SUMIF('Race Result (11)'!$I:$I,'Dummy Table Standings'!$B10,'Race Result (11)'!$M:$M),"")</f>
        <v>0</v>
      </c>
      <c r="AW10" s="146">
        <f>IF($B10&lt;&gt;"",SUMIF('Race Result (12)'!$I:$I,'Dummy Table Standings'!$B10,'Race Result (12)'!$M:$M),"")</f>
        <v>0</v>
      </c>
      <c r="AX10" s="146">
        <f>IF($B10&lt;&gt;"",SUMIF('Race Result (13)'!$I:$I,'Dummy Table Standings'!$B10,'Race Result (13)'!$M:$M),"")</f>
        <v>0</v>
      </c>
      <c r="AY10" s="146">
        <f>IF($B10&lt;&gt;"",SUMIF('Race Result (14)'!$I:$I,'Dummy Table Standings'!$B10,'Race Result (14)'!$M:$M),"")</f>
        <v>0</v>
      </c>
      <c r="AZ10" s="146">
        <f>IF($B10&lt;&gt;"",SUMIF('Race Result (15)'!$I:$I,'Dummy Table Standings'!$B10,'Race Result (15)'!$M:$M),"")</f>
        <v>0</v>
      </c>
      <c r="BA10" s="146">
        <f>IF($B10&lt;&gt;"",SUMIF('Race Result (16)'!$I:$I,'Dummy Table Standings'!$B10,'Race Result (16)'!$M:$M),"")</f>
        <v>0</v>
      </c>
      <c r="BB10" s="146">
        <f>IF($B10&lt;&gt;"",SUMIF('Race Result (17)'!$I:$I,'Dummy Table Standings'!$B10,'Race Result (17)'!$M:$M),"")</f>
        <v>0</v>
      </c>
      <c r="BC10" s="146">
        <f>IF($B10&lt;&gt;"",SUMIF('Race Result (18)'!$I:$I,'Dummy Table Standings'!$B10,'Race Result (18)'!$M:$M),"")</f>
        <v>0</v>
      </c>
      <c r="BF10" s="145">
        <f t="shared" si="36"/>
        <v>0</v>
      </c>
      <c r="BG10" s="145">
        <f t="shared" si="37"/>
        <v>0</v>
      </c>
      <c r="BH10" s="145">
        <f t="shared" si="38"/>
        <v>0</v>
      </c>
      <c r="BI10" s="145">
        <f t="shared" si="39"/>
        <v>0</v>
      </c>
      <c r="BJ10" s="145">
        <f t="shared" si="40"/>
        <v>0</v>
      </c>
      <c r="BK10" s="145">
        <f t="shared" si="41"/>
        <v>0</v>
      </c>
      <c r="BL10" s="145">
        <f t="shared" si="42"/>
        <v>0</v>
      </c>
      <c r="BM10" s="145">
        <f t="shared" si="43"/>
        <v>0</v>
      </c>
      <c r="BN10" s="145">
        <f t="shared" si="44"/>
        <v>0</v>
      </c>
      <c r="BO10" s="145">
        <f t="shared" si="45"/>
        <v>0</v>
      </c>
      <c r="BP10" s="145">
        <f t="shared" si="46"/>
        <v>0</v>
      </c>
      <c r="BQ10" s="145">
        <f t="shared" si="47"/>
        <v>0</v>
      </c>
      <c r="BR10" s="145">
        <f t="shared" si="48"/>
        <v>0</v>
      </c>
      <c r="BS10" s="145">
        <f t="shared" si="49"/>
        <v>0</v>
      </c>
      <c r="BT10" s="145">
        <f t="shared" si="50"/>
        <v>0</v>
      </c>
      <c r="BU10" s="145">
        <f t="shared" si="51"/>
        <v>0</v>
      </c>
      <c r="BV10" s="145">
        <f t="shared" si="52"/>
        <v>0</v>
      </c>
      <c r="BW10" s="145">
        <f t="shared" si="53"/>
        <v>0</v>
      </c>
      <c r="BZ10" s="145">
        <f>IF(B10&lt;&gt;"",RANK(BF10,BF$3:BF$32)+COUNTIF(BF$3:BF10,BF10)-1,"")</f>
        <v>8</v>
      </c>
      <c r="CA10" s="145">
        <f>IF(C10&lt;&gt;"",RANK(BG10,BG$3:BG$32)+COUNTIF(BG$3:BG10,BG10)-1,"")</f>
        <v>8</v>
      </c>
      <c r="CB10" s="145">
        <f>IF(D10&lt;&gt;"",RANK(BH10,BH$3:BH$32)+COUNTIF(BH$3:BH10,BH10)-1,"")</f>
        <v>8</v>
      </c>
      <c r="CC10" s="145">
        <f>IF(E10&lt;&gt;"",RANK(BI10,BI$3:BI$32)+COUNTIF(BI$3:BI10,BI10)-1,"")</f>
        <v>8</v>
      </c>
      <c r="CD10" s="145">
        <f>IF(F10&lt;&gt;"",RANK(BJ10,BJ$3:BJ$32)+COUNTIF(BJ$3:BJ10,BJ10)-1,"")</f>
        <v>8</v>
      </c>
      <c r="CE10" s="145">
        <f>IF(G10&lt;&gt;"",RANK(BK10,BK$3:BK$32)+COUNTIF(BK$3:BK10,BK10)-1,"")</f>
        <v>8</v>
      </c>
      <c r="CF10" s="145">
        <f>IF(H10&lt;&gt;"",RANK(BL10,BL$3:BL$32)+COUNTIF(BL$3:BL10,BL10)-1,"")</f>
        <v>8</v>
      </c>
      <c r="CG10" s="145">
        <f>IF(I10&lt;&gt;"",RANK(BM10,BM$3:BM$32)+COUNTIF(BM$3:BM10,BM10)-1,"")</f>
        <v>8</v>
      </c>
      <c r="CH10" s="145">
        <f>IF(J10&lt;&gt;"",RANK(BN10,BN$3:BN$32)+COUNTIF(BN$3:BN10,BN10)-1,"")</f>
        <v>8</v>
      </c>
      <c r="CI10" s="145">
        <f>IF(K10&lt;&gt;"",RANK(BO10,BO$3:BO$32)+COUNTIF(BO$3:BO10,BO10)-1,"")</f>
        <v>8</v>
      </c>
      <c r="CJ10" s="145">
        <f>IF(L10&lt;&gt;"",RANK(BP10,BP$3:BP$32)+COUNTIF(BP$3:BP10,BP10)-1,"")</f>
        <v>8</v>
      </c>
      <c r="CK10" s="145">
        <f>IF(M10&lt;&gt;"",RANK(BQ10,BQ$3:BQ$32)+COUNTIF(BQ$3:BQ10,BQ10)-1,"")</f>
        <v>8</v>
      </c>
      <c r="CL10" s="145">
        <f>IF(N10&lt;&gt;"",RANK(BR10,BR$3:BR$32)+COUNTIF(BR$3:BR10,BR10)-1,"")</f>
        <v>8</v>
      </c>
      <c r="CM10" s="145">
        <f>IF(O10&lt;&gt;"",RANK(BS10,BS$3:BS$32)+COUNTIF(BS$3:BS10,BS10)-1,"")</f>
        <v>8</v>
      </c>
      <c r="CN10" s="145">
        <f>IF(U10&lt;&gt;"",RANK(BT10,BT$3:BT$32)+COUNTIF(BT$3:BT10,BT10)-1,"")</f>
        <v>8</v>
      </c>
      <c r="CO10" s="145">
        <f>IF(V10&lt;&gt;"",RANK(BU10,BU$3:BU$32)+COUNTIF(BU$3:BU10,BU10)-1,"")</f>
        <v>8</v>
      </c>
      <c r="CP10" s="145">
        <f>IF(W10&lt;&gt;"",RANK(BV10,BV$3:BV$32)+COUNTIF(BV$3:BV10,BV10)-1,"")</f>
        <v>8</v>
      </c>
      <c r="CQ10" s="145">
        <f>IF(X10&lt;&gt;"",RANK(BW10,BW$3:BW$32)+COUNTIF(BW$3:BW10,BW10)-1,"")</f>
        <v>8</v>
      </c>
    </row>
    <row r="11" spans="1:97" x14ac:dyDescent="0.2">
      <c r="A11" s="144">
        <f t="shared" si="3"/>
        <v>9</v>
      </c>
      <c r="B11" s="144" t="str">
        <f>IF('Team and Driver'!H15&lt;&gt;"",'Team and Driver'!H15,"")</f>
        <v>Bryan Staring</v>
      </c>
      <c r="C11" s="144" t="str">
        <f>IF(B11&lt;&gt;"",VLOOKUP(B11,'Team and Driver'!$H$7:$K$36,3,FALSE),"")</f>
        <v>Australia</v>
      </c>
      <c r="D11" s="144" t="str">
        <f>IF(B11&lt;&gt;"",VLOOKUP(B11,'Team and Driver'!$H$6:$P$40,4,FALSE),"")</f>
        <v>Go&amp;Fun Honda Gresini</v>
      </c>
      <c r="E11" s="144">
        <f t="shared" si="4"/>
        <v>0</v>
      </c>
      <c r="F11" s="144">
        <f t="shared" si="5"/>
        <v>0</v>
      </c>
      <c r="G11" s="144">
        <f t="shared" si="6"/>
        <v>0</v>
      </c>
      <c r="H11" s="144">
        <f t="shared" si="7"/>
        <v>0</v>
      </c>
      <c r="I11" s="144">
        <f t="shared" si="8"/>
        <v>0</v>
      </c>
      <c r="J11" s="144">
        <f t="shared" si="9"/>
        <v>0</v>
      </c>
      <c r="K11" s="144">
        <f t="shared" si="10"/>
        <v>0</v>
      </c>
      <c r="L11" s="144">
        <f t="shared" si="11"/>
        <v>0</v>
      </c>
      <c r="M11" s="144">
        <f t="shared" si="12"/>
        <v>0</v>
      </c>
      <c r="N11" s="144">
        <f t="shared" si="13"/>
        <v>0</v>
      </c>
      <c r="O11" s="144">
        <f t="shared" si="14"/>
        <v>0</v>
      </c>
      <c r="P11" s="144">
        <f t="shared" si="15"/>
        <v>0</v>
      </c>
      <c r="Q11" s="144">
        <f t="shared" si="16"/>
        <v>0</v>
      </c>
      <c r="R11" s="144">
        <f t="shared" si="17"/>
        <v>0</v>
      </c>
      <c r="S11" s="144">
        <f t="shared" si="18"/>
        <v>0</v>
      </c>
      <c r="T11" s="144">
        <f t="shared" si="19"/>
        <v>0</v>
      </c>
      <c r="U11" s="144">
        <f t="shared" si="20"/>
        <v>0</v>
      </c>
      <c r="V11" s="144">
        <f t="shared" si="21"/>
        <v>0</v>
      </c>
      <c r="W11" s="144">
        <f t="shared" si="22"/>
        <v>0</v>
      </c>
      <c r="X11" s="144">
        <f t="shared" si="23"/>
        <v>0</v>
      </c>
      <c r="Y11" s="144">
        <f t="shared" si="24"/>
        <v>0</v>
      </c>
      <c r="Z11" s="144">
        <f t="shared" si="25"/>
        <v>0</v>
      </c>
      <c r="AA11" s="144">
        <f t="shared" si="26"/>
        <v>0</v>
      </c>
      <c r="AB11" s="144">
        <f t="shared" si="27"/>
        <v>0</v>
      </c>
      <c r="AC11" s="144">
        <f t="shared" si="28"/>
        <v>0</v>
      </c>
      <c r="AD11" s="144">
        <f t="shared" si="29"/>
        <v>0</v>
      </c>
      <c r="AE11" s="144">
        <f t="shared" si="30"/>
        <v>0</v>
      </c>
      <c r="AF11" s="144">
        <f t="shared" si="31"/>
        <v>0</v>
      </c>
      <c r="AG11" s="144">
        <f t="shared" si="32"/>
        <v>0</v>
      </c>
      <c r="AH11" s="144">
        <f t="shared" si="33"/>
        <v>0</v>
      </c>
      <c r="AI11" s="144">
        <f t="shared" si="34"/>
        <v>0</v>
      </c>
      <c r="AJ11" s="144">
        <f t="shared" si="35"/>
        <v>8</v>
      </c>
      <c r="AK11" s="144">
        <f>IF(B11&lt;&gt;"",'Team and Driver'!M15,"")</f>
        <v>9</v>
      </c>
      <c r="AL11" s="146">
        <f>IF($B11&lt;&gt;"",SUMIF('Race Result'!$I:$I,'Dummy Table Standings'!$B11,'Race Result'!$M:$M),"")</f>
        <v>0</v>
      </c>
      <c r="AM11" s="146">
        <f>IF($B11&lt;&gt;"",SUMIF('Race Result (2)'!$I:$I,'Dummy Table Standings'!$B11,'Race Result (2)'!$M:$M),"")</f>
        <v>0</v>
      </c>
      <c r="AN11" s="146">
        <f>IF($B11&lt;&gt;"",SUMIF('Race Result (3)'!$I:$I,'Dummy Table Standings'!$B11,'Race Result (3)'!$M:$M),"")</f>
        <v>0</v>
      </c>
      <c r="AO11" s="146">
        <f>IF($B11&lt;&gt;"",SUMIF('Race Result (4)'!$I:$I,'Dummy Table Standings'!$B11,'Race Result (4)'!$M:$M),"")</f>
        <v>0</v>
      </c>
      <c r="AP11" s="146">
        <f>IF($B11&lt;&gt;"",SUMIF('Race Result (5)'!$I:$I,'Dummy Table Standings'!$B11,'Race Result (5)'!$M:$M),"")</f>
        <v>0</v>
      </c>
      <c r="AQ11" s="146">
        <f>IF($B11&lt;&gt;"",SUMIF('Race Result (6)'!$I:$I,'Dummy Table Standings'!$B11,'Race Result (6)'!$M:$M),"")</f>
        <v>0</v>
      </c>
      <c r="AR11" s="146">
        <f>IF($B11&lt;&gt;"",SUMIF('Race Result (7)'!$I:$I,'Dummy Table Standings'!$B11,'Race Result (7)'!$M:$M),"")</f>
        <v>0</v>
      </c>
      <c r="AS11" s="146">
        <f>IF($B11&lt;&gt;"",SUMIF('Race Result (8)'!$I:$I,'Dummy Table Standings'!$B11,'Race Result (8)'!$M:$M),"")</f>
        <v>0</v>
      </c>
      <c r="AT11" s="146">
        <f>IF($B11&lt;&gt;"",SUMIF('Race Result (9)'!$I:$I,'Dummy Table Standings'!$B11,'Race Result (9)'!$M:$M),"")</f>
        <v>0</v>
      </c>
      <c r="AU11" s="146">
        <f>IF($B11&lt;&gt;"",SUMIF('Race Result (10)'!$I:$I,'Dummy Table Standings'!$B11,'Race Result (10)'!$M:$M),"")</f>
        <v>0</v>
      </c>
      <c r="AV11" s="146">
        <f>IF($B11&lt;&gt;"",SUMIF('Race Result (11)'!$I:$I,'Dummy Table Standings'!$B11,'Race Result (11)'!$M:$M),"")</f>
        <v>0</v>
      </c>
      <c r="AW11" s="146">
        <f>IF($B11&lt;&gt;"",SUMIF('Race Result (12)'!$I:$I,'Dummy Table Standings'!$B11,'Race Result (12)'!$M:$M),"")</f>
        <v>0</v>
      </c>
      <c r="AX11" s="146">
        <f>IF($B11&lt;&gt;"",SUMIF('Race Result (13)'!$I:$I,'Dummy Table Standings'!$B11,'Race Result (13)'!$M:$M),"")</f>
        <v>0</v>
      </c>
      <c r="AY11" s="146">
        <f>IF($B11&lt;&gt;"",SUMIF('Race Result (14)'!$I:$I,'Dummy Table Standings'!$B11,'Race Result (14)'!$M:$M),"")</f>
        <v>0</v>
      </c>
      <c r="AZ11" s="146">
        <f>IF($B11&lt;&gt;"",SUMIF('Race Result (15)'!$I:$I,'Dummy Table Standings'!$B11,'Race Result (15)'!$M:$M),"")</f>
        <v>0</v>
      </c>
      <c r="BA11" s="146">
        <f>IF($B11&lt;&gt;"",SUMIF('Race Result (16)'!$I:$I,'Dummy Table Standings'!$B11,'Race Result (16)'!$M:$M),"")</f>
        <v>0</v>
      </c>
      <c r="BB11" s="146">
        <f>IF($B11&lt;&gt;"",SUMIF('Race Result (17)'!$I:$I,'Dummy Table Standings'!$B11,'Race Result (17)'!$M:$M),"")</f>
        <v>0</v>
      </c>
      <c r="BC11" s="146">
        <f>IF($B11&lt;&gt;"",SUMIF('Race Result (18)'!$I:$I,'Dummy Table Standings'!$B11,'Race Result (18)'!$M:$M),"")</f>
        <v>0</v>
      </c>
      <c r="BF11" s="145">
        <f t="shared" si="36"/>
        <v>0</v>
      </c>
      <c r="BG11" s="145">
        <f t="shared" si="37"/>
        <v>0</v>
      </c>
      <c r="BH11" s="145">
        <f t="shared" si="38"/>
        <v>0</v>
      </c>
      <c r="BI11" s="145">
        <f t="shared" si="39"/>
        <v>0</v>
      </c>
      <c r="BJ11" s="145">
        <f t="shared" si="40"/>
        <v>0</v>
      </c>
      <c r="BK11" s="145">
        <f t="shared" si="41"/>
        <v>0</v>
      </c>
      <c r="BL11" s="145">
        <f t="shared" si="42"/>
        <v>0</v>
      </c>
      <c r="BM11" s="145">
        <f t="shared" si="43"/>
        <v>0</v>
      </c>
      <c r="BN11" s="145">
        <f t="shared" si="44"/>
        <v>0</v>
      </c>
      <c r="BO11" s="145">
        <f t="shared" si="45"/>
        <v>0</v>
      </c>
      <c r="BP11" s="145">
        <f t="shared" si="46"/>
        <v>0</v>
      </c>
      <c r="BQ11" s="145">
        <f t="shared" si="47"/>
        <v>0</v>
      </c>
      <c r="BR11" s="145">
        <f t="shared" si="48"/>
        <v>0</v>
      </c>
      <c r="BS11" s="145">
        <f t="shared" si="49"/>
        <v>0</v>
      </c>
      <c r="BT11" s="145">
        <f t="shared" si="50"/>
        <v>0</v>
      </c>
      <c r="BU11" s="145">
        <f t="shared" si="51"/>
        <v>0</v>
      </c>
      <c r="BV11" s="145">
        <f t="shared" si="52"/>
        <v>0</v>
      </c>
      <c r="BW11" s="145">
        <f t="shared" si="53"/>
        <v>0</v>
      </c>
      <c r="BZ11" s="145">
        <f>IF(B11&lt;&gt;"",RANK(BF11,BF$3:BF$32)+COUNTIF(BF$3:BF11,BF11)-1,"")</f>
        <v>9</v>
      </c>
      <c r="CA11" s="145">
        <f>IF(C11&lt;&gt;"",RANK(BG11,BG$3:BG$32)+COUNTIF(BG$3:BG11,BG11)-1,"")</f>
        <v>9</v>
      </c>
      <c r="CB11" s="145">
        <f>IF(D11&lt;&gt;"",RANK(BH11,BH$3:BH$32)+COUNTIF(BH$3:BH11,BH11)-1,"")</f>
        <v>9</v>
      </c>
      <c r="CC11" s="145">
        <f>IF(E11&lt;&gt;"",RANK(BI11,BI$3:BI$32)+COUNTIF(BI$3:BI11,BI11)-1,"")</f>
        <v>9</v>
      </c>
      <c r="CD11" s="145">
        <f>IF(F11&lt;&gt;"",RANK(BJ11,BJ$3:BJ$32)+COUNTIF(BJ$3:BJ11,BJ11)-1,"")</f>
        <v>9</v>
      </c>
      <c r="CE11" s="145">
        <f>IF(G11&lt;&gt;"",RANK(BK11,BK$3:BK$32)+COUNTIF(BK$3:BK11,BK11)-1,"")</f>
        <v>9</v>
      </c>
      <c r="CF11" s="145">
        <f>IF(H11&lt;&gt;"",RANK(BL11,BL$3:BL$32)+COUNTIF(BL$3:BL11,BL11)-1,"")</f>
        <v>9</v>
      </c>
      <c r="CG11" s="145">
        <f>IF(I11&lt;&gt;"",RANK(BM11,BM$3:BM$32)+COUNTIF(BM$3:BM11,BM11)-1,"")</f>
        <v>9</v>
      </c>
      <c r="CH11" s="145">
        <f>IF(J11&lt;&gt;"",RANK(BN11,BN$3:BN$32)+COUNTIF(BN$3:BN11,BN11)-1,"")</f>
        <v>9</v>
      </c>
      <c r="CI11" s="145">
        <f>IF(K11&lt;&gt;"",RANK(BO11,BO$3:BO$32)+COUNTIF(BO$3:BO11,BO11)-1,"")</f>
        <v>9</v>
      </c>
      <c r="CJ11" s="145">
        <f>IF(L11&lt;&gt;"",RANK(BP11,BP$3:BP$32)+COUNTIF(BP$3:BP11,BP11)-1,"")</f>
        <v>9</v>
      </c>
      <c r="CK11" s="145">
        <f>IF(M11&lt;&gt;"",RANK(BQ11,BQ$3:BQ$32)+COUNTIF(BQ$3:BQ11,BQ11)-1,"")</f>
        <v>9</v>
      </c>
      <c r="CL11" s="145">
        <f>IF(N11&lt;&gt;"",RANK(BR11,BR$3:BR$32)+COUNTIF(BR$3:BR11,BR11)-1,"")</f>
        <v>9</v>
      </c>
      <c r="CM11" s="145">
        <f>IF(O11&lt;&gt;"",RANK(BS11,BS$3:BS$32)+COUNTIF(BS$3:BS11,BS11)-1,"")</f>
        <v>9</v>
      </c>
      <c r="CN11" s="145">
        <f>IF(U11&lt;&gt;"",RANK(BT11,BT$3:BT$32)+COUNTIF(BT$3:BT11,BT11)-1,"")</f>
        <v>9</v>
      </c>
      <c r="CO11" s="145">
        <f>IF(V11&lt;&gt;"",RANK(BU11,BU$3:BU$32)+COUNTIF(BU$3:BU11,BU11)-1,"")</f>
        <v>9</v>
      </c>
      <c r="CP11" s="145">
        <f>IF(W11&lt;&gt;"",RANK(BV11,BV$3:BV$32)+COUNTIF(BV$3:BV11,BV11)-1,"")</f>
        <v>9</v>
      </c>
      <c r="CQ11" s="145">
        <f>IF(X11&lt;&gt;"",RANK(BW11,BW$3:BW$32)+COUNTIF(BW$3:BW11,BW11)-1,"")</f>
        <v>9</v>
      </c>
    </row>
    <row r="12" spans="1:97" x14ac:dyDescent="0.2">
      <c r="A12" s="144">
        <f t="shared" si="3"/>
        <v>10</v>
      </c>
      <c r="B12" s="144" t="str">
        <f>IF('Team and Driver'!H16&lt;&gt;"",'Team and Driver'!H16,"")</f>
        <v>Stefan Bradl</v>
      </c>
      <c r="C12" s="144" t="str">
        <f>IF(B12&lt;&gt;"",VLOOKUP(B12,'Team and Driver'!$H$7:$K$36,3,FALSE),"")</f>
        <v>Germany</v>
      </c>
      <c r="D12" s="144" t="str">
        <f>IF(B12&lt;&gt;"",VLOOKUP(B12,'Team and Driver'!$H$6:$P$40,4,FALSE),"")</f>
        <v>LCR Honda MotoGP</v>
      </c>
      <c r="E12" s="144">
        <f t="shared" si="4"/>
        <v>0</v>
      </c>
      <c r="F12" s="144">
        <f t="shared" si="5"/>
        <v>0</v>
      </c>
      <c r="G12" s="144">
        <f t="shared" si="6"/>
        <v>0</v>
      </c>
      <c r="H12" s="144">
        <f t="shared" si="7"/>
        <v>0</v>
      </c>
      <c r="I12" s="144">
        <f t="shared" si="8"/>
        <v>0</v>
      </c>
      <c r="J12" s="144">
        <f t="shared" si="9"/>
        <v>0</v>
      </c>
      <c r="K12" s="144">
        <f t="shared" si="10"/>
        <v>0</v>
      </c>
      <c r="L12" s="144">
        <f t="shared" si="11"/>
        <v>0</v>
      </c>
      <c r="M12" s="144">
        <f t="shared" si="12"/>
        <v>0</v>
      </c>
      <c r="N12" s="144">
        <f t="shared" si="13"/>
        <v>0</v>
      </c>
      <c r="O12" s="144">
        <f t="shared" si="14"/>
        <v>0</v>
      </c>
      <c r="P12" s="144">
        <f t="shared" si="15"/>
        <v>0</v>
      </c>
      <c r="Q12" s="144">
        <f t="shared" si="16"/>
        <v>0</v>
      </c>
      <c r="R12" s="144">
        <f t="shared" si="17"/>
        <v>0</v>
      </c>
      <c r="S12" s="144">
        <f t="shared" si="18"/>
        <v>0</v>
      </c>
      <c r="T12" s="144">
        <f t="shared" si="19"/>
        <v>0</v>
      </c>
      <c r="U12" s="144">
        <f t="shared" si="20"/>
        <v>0</v>
      </c>
      <c r="V12" s="144">
        <f t="shared" si="21"/>
        <v>0</v>
      </c>
      <c r="W12" s="144">
        <f t="shared" si="22"/>
        <v>0</v>
      </c>
      <c r="X12" s="144">
        <f t="shared" si="23"/>
        <v>0</v>
      </c>
      <c r="Y12" s="144">
        <f t="shared" si="24"/>
        <v>0</v>
      </c>
      <c r="Z12" s="144">
        <f t="shared" si="25"/>
        <v>0</v>
      </c>
      <c r="AA12" s="144">
        <f t="shared" si="26"/>
        <v>0</v>
      </c>
      <c r="AB12" s="144">
        <f t="shared" si="27"/>
        <v>0</v>
      </c>
      <c r="AC12" s="144">
        <f t="shared" si="28"/>
        <v>0</v>
      </c>
      <c r="AD12" s="144">
        <f t="shared" si="29"/>
        <v>0</v>
      </c>
      <c r="AE12" s="144">
        <f t="shared" si="30"/>
        <v>0</v>
      </c>
      <c r="AF12" s="144">
        <f t="shared" si="31"/>
        <v>0</v>
      </c>
      <c r="AG12" s="144">
        <f t="shared" si="32"/>
        <v>0</v>
      </c>
      <c r="AH12" s="144">
        <f t="shared" si="33"/>
        <v>0</v>
      </c>
      <c r="AI12" s="144">
        <f t="shared" si="34"/>
        <v>0</v>
      </c>
      <c r="AJ12" s="144">
        <f t="shared" si="35"/>
        <v>9</v>
      </c>
      <c r="AK12" s="144">
        <f>IF(B12&lt;&gt;"",'Team and Driver'!M16,"")</f>
        <v>10</v>
      </c>
      <c r="AL12" s="146">
        <f>IF($B12&lt;&gt;"",SUMIF('Race Result'!$I:$I,'Dummy Table Standings'!$B12,'Race Result'!$M:$M),"")</f>
        <v>0</v>
      </c>
      <c r="AM12" s="146">
        <f>IF($B12&lt;&gt;"",SUMIF('Race Result (2)'!$I:$I,'Dummy Table Standings'!$B12,'Race Result (2)'!$M:$M),"")</f>
        <v>0</v>
      </c>
      <c r="AN12" s="146">
        <f>IF($B12&lt;&gt;"",SUMIF('Race Result (3)'!$I:$I,'Dummy Table Standings'!$B12,'Race Result (3)'!$M:$M),"")</f>
        <v>0</v>
      </c>
      <c r="AO12" s="146">
        <f>IF($B12&lt;&gt;"",SUMIF('Race Result (4)'!$I:$I,'Dummy Table Standings'!$B12,'Race Result (4)'!$M:$M),"")</f>
        <v>0</v>
      </c>
      <c r="AP12" s="146">
        <f>IF($B12&lt;&gt;"",SUMIF('Race Result (5)'!$I:$I,'Dummy Table Standings'!$B12,'Race Result (5)'!$M:$M),"")</f>
        <v>0</v>
      </c>
      <c r="AQ12" s="146">
        <f>IF($B12&lt;&gt;"",SUMIF('Race Result (6)'!$I:$I,'Dummy Table Standings'!$B12,'Race Result (6)'!$M:$M),"")</f>
        <v>0</v>
      </c>
      <c r="AR12" s="146">
        <f>IF($B12&lt;&gt;"",SUMIF('Race Result (7)'!$I:$I,'Dummy Table Standings'!$B12,'Race Result (7)'!$M:$M),"")</f>
        <v>0</v>
      </c>
      <c r="AS12" s="146">
        <f>IF($B12&lt;&gt;"",SUMIF('Race Result (8)'!$I:$I,'Dummy Table Standings'!$B12,'Race Result (8)'!$M:$M),"")</f>
        <v>0</v>
      </c>
      <c r="AT12" s="146">
        <f>IF($B12&lt;&gt;"",SUMIF('Race Result (9)'!$I:$I,'Dummy Table Standings'!$B12,'Race Result (9)'!$M:$M),"")</f>
        <v>0</v>
      </c>
      <c r="AU12" s="146">
        <f>IF($B12&lt;&gt;"",SUMIF('Race Result (10)'!$I:$I,'Dummy Table Standings'!$B12,'Race Result (10)'!$M:$M),"")</f>
        <v>0</v>
      </c>
      <c r="AV12" s="146">
        <f>IF($B12&lt;&gt;"",SUMIF('Race Result (11)'!$I:$I,'Dummy Table Standings'!$B12,'Race Result (11)'!$M:$M),"")</f>
        <v>0</v>
      </c>
      <c r="AW12" s="146">
        <f>IF($B12&lt;&gt;"",SUMIF('Race Result (12)'!$I:$I,'Dummy Table Standings'!$B12,'Race Result (12)'!$M:$M),"")</f>
        <v>0</v>
      </c>
      <c r="AX12" s="146">
        <f>IF($B12&lt;&gt;"",SUMIF('Race Result (13)'!$I:$I,'Dummy Table Standings'!$B12,'Race Result (13)'!$M:$M),"")</f>
        <v>0</v>
      </c>
      <c r="AY12" s="146">
        <f>IF($B12&lt;&gt;"",SUMIF('Race Result (14)'!$I:$I,'Dummy Table Standings'!$B12,'Race Result (14)'!$M:$M),"")</f>
        <v>0</v>
      </c>
      <c r="AZ12" s="146">
        <f>IF($B12&lt;&gt;"",SUMIF('Race Result (15)'!$I:$I,'Dummy Table Standings'!$B12,'Race Result (15)'!$M:$M),"")</f>
        <v>0</v>
      </c>
      <c r="BA12" s="146">
        <f>IF($B12&lt;&gt;"",SUMIF('Race Result (16)'!$I:$I,'Dummy Table Standings'!$B12,'Race Result (16)'!$M:$M),"")</f>
        <v>0</v>
      </c>
      <c r="BB12" s="146">
        <f>IF($B12&lt;&gt;"",SUMIF('Race Result (17)'!$I:$I,'Dummy Table Standings'!$B12,'Race Result (17)'!$M:$M),"")</f>
        <v>0</v>
      </c>
      <c r="BC12" s="146">
        <f>IF($B12&lt;&gt;"",SUMIF('Race Result (18)'!$I:$I,'Dummy Table Standings'!$B12,'Race Result (18)'!$M:$M),"")</f>
        <v>0</v>
      </c>
      <c r="BF12" s="145">
        <f t="shared" si="36"/>
        <v>0</v>
      </c>
      <c r="BG12" s="145">
        <f t="shared" si="37"/>
        <v>0</v>
      </c>
      <c r="BH12" s="145">
        <f t="shared" si="38"/>
        <v>0</v>
      </c>
      <c r="BI12" s="145">
        <f t="shared" si="39"/>
        <v>0</v>
      </c>
      <c r="BJ12" s="145">
        <f t="shared" si="40"/>
        <v>0</v>
      </c>
      <c r="BK12" s="145">
        <f t="shared" si="41"/>
        <v>0</v>
      </c>
      <c r="BL12" s="145">
        <f t="shared" si="42"/>
        <v>0</v>
      </c>
      <c r="BM12" s="145">
        <f t="shared" si="43"/>
        <v>0</v>
      </c>
      <c r="BN12" s="145">
        <f t="shared" si="44"/>
        <v>0</v>
      </c>
      <c r="BO12" s="145">
        <f t="shared" si="45"/>
        <v>0</v>
      </c>
      <c r="BP12" s="145">
        <f t="shared" si="46"/>
        <v>0</v>
      </c>
      <c r="BQ12" s="145">
        <f t="shared" si="47"/>
        <v>0</v>
      </c>
      <c r="BR12" s="145">
        <f t="shared" si="48"/>
        <v>0</v>
      </c>
      <c r="BS12" s="145">
        <f t="shared" si="49"/>
        <v>0</v>
      </c>
      <c r="BT12" s="145">
        <f t="shared" si="50"/>
        <v>0</v>
      </c>
      <c r="BU12" s="145">
        <f t="shared" si="51"/>
        <v>0</v>
      </c>
      <c r="BV12" s="145">
        <f t="shared" si="52"/>
        <v>0</v>
      </c>
      <c r="BW12" s="145">
        <f t="shared" si="53"/>
        <v>0</v>
      </c>
      <c r="BZ12" s="145">
        <f>IF(B12&lt;&gt;"",RANK(BF12,BF$3:BF$32)+COUNTIF(BF$3:BF12,BF12)-1,"")</f>
        <v>10</v>
      </c>
      <c r="CA12" s="145">
        <f>IF(C12&lt;&gt;"",RANK(BG12,BG$3:BG$32)+COUNTIF(BG$3:BG12,BG12)-1,"")</f>
        <v>10</v>
      </c>
      <c r="CB12" s="145">
        <f>IF(D12&lt;&gt;"",RANK(BH12,BH$3:BH$32)+COUNTIF(BH$3:BH12,BH12)-1,"")</f>
        <v>10</v>
      </c>
      <c r="CC12" s="145">
        <f>IF(E12&lt;&gt;"",RANK(BI12,BI$3:BI$32)+COUNTIF(BI$3:BI12,BI12)-1,"")</f>
        <v>10</v>
      </c>
      <c r="CD12" s="145">
        <f>IF(F12&lt;&gt;"",RANK(BJ12,BJ$3:BJ$32)+COUNTIF(BJ$3:BJ12,BJ12)-1,"")</f>
        <v>10</v>
      </c>
      <c r="CE12" s="145">
        <f>IF(G12&lt;&gt;"",RANK(BK12,BK$3:BK$32)+COUNTIF(BK$3:BK12,BK12)-1,"")</f>
        <v>10</v>
      </c>
      <c r="CF12" s="145">
        <f>IF(H12&lt;&gt;"",RANK(BL12,BL$3:BL$32)+COUNTIF(BL$3:BL12,BL12)-1,"")</f>
        <v>10</v>
      </c>
      <c r="CG12" s="145">
        <f>IF(I12&lt;&gt;"",RANK(BM12,BM$3:BM$32)+COUNTIF(BM$3:BM12,BM12)-1,"")</f>
        <v>10</v>
      </c>
      <c r="CH12" s="145">
        <f>IF(J12&lt;&gt;"",RANK(BN12,BN$3:BN$32)+COUNTIF(BN$3:BN12,BN12)-1,"")</f>
        <v>10</v>
      </c>
      <c r="CI12" s="145">
        <f>IF(K12&lt;&gt;"",RANK(BO12,BO$3:BO$32)+COUNTIF(BO$3:BO12,BO12)-1,"")</f>
        <v>10</v>
      </c>
      <c r="CJ12" s="145">
        <f>IF(L12&lt;&gt;"",RANK(BP12,BP$3:BP$32)+COUNTIF(BP$3:BP12,BP12)-1,"")</f>
        <v>10</v>
      </c>
      <c r="CK12" s="145">
        <f>IF(M12&lt;&gt;"",RANK(BQ12,BQ$3:BQ$32)+COUNTIF(BQ$3:BQ12,BQ12)-1,"")</f>
        <v>10</v>
      </c>
      <c r="CL12" s="145">
        <f>IF(N12&lt;&gt;"",RANK(BR12,BR$3:BR$32)+COUNTIF(BR$3:BR12,BR12)-1,"")</f>
        <v>10</v>
      </c>
      <c r="CM12" s="145">
        <f>IF(O12&lt;&gt;"",RANK(BS12,BS$3:BS$32)+COUNTIF(BS$3:BS12,BS12)-1,"")</f>
        <v>10</v>
      </c>
      <c r="CN12" s="145">
        <f>IF(U12&lt;&gt;"",RANK(BT12,BT$3:BT$32)+COUNTIF(BT$3:BT12,BT12)-1,"")</f>
        <v>10</v>
      </c>
      <c r="CO12" s="145">
        <f>IF(V12&lt;&gt;"",RANK(BU12,BU$3:BU$32)+COUNTIF(BU$3:BU12,BU12)-1,"")</f>
        <v>10</v>
      </c>
      <c r="CP12" s="145">
        <f>IF(W12&lt;&gt;"",RANK(BV12,BV$3:BV$32)+COUNTIF(BV$3:BV12,BV12)-1,"")</f>
        <v>10</v>
      </c>
      <c r="CQ12" s="145">
        <f>IF(X12&lt;&gt;"",RANK(BW12,BW$3:BW$32)+COUNTIF(BW$3:BW12,BW12)-1,"")</f>
        <v>10</v>
      </c>
    </row>
    <row r="13" spans="1:97" x14ac:dyDescent="0.2">
      <c r="A13" s="144">
        <f t="shared" si="3"/>
        <v>11</v>
      </c>
      <c r="B13" s="144" t="str">
        <f>IF('Team and Driver'!H17&lt;&gt;"",'Team and Driver'!H17,"")</f>
        <v>Cal Crutchlow</v>
      </c>
      <c r="C13" s="144" t="str">
        <f>IF(B13&lt;&gt;"",VLOOKUP(B13,'Team and Driver'!$H$7:$K$36,3,FALSE),"")</f>
        <v>Great Britain</v>
      </c>
      <c r="D13" s="144" t="str">
        <f>IF(B13&lt;&gt;"",VLOOKUP(B13,'Team and Driver'!$H$6:$P$40,4,FALSE),"")</f>
        <v>Monster Yamaha Tech 3</v>
      </c>
      <c r="E13" s="144">
        <f t="shared" si="4"/>
        <v>0</v>
      </c>
      <c r="F13" s="144">
        <f t="shared" si="5"/>
        <v>0</v>
      </c>
      <c r="G13" s="144">
        <f t="shared" si="6"/>
        <v>0</v>
      </c>
      <c r="H13" s="144">
        <f t="shared" si="7"/>
        <v>0</v>
      </c>
      <c r="I13" s="144">
        <f t="shared" si="8"/>
        <v>0</v>
      </c>
      <c r="J13" s="144">
        <f t="shared" si="9"/>
        <v>0</v>
      </c>
      <c r="K13" s="144">
        <f t="shared" si="10"/>
        <v>0</v>
      </c>
      <c r="L13" s="144">
        <f t="shared" si="11"/>
        <v>0</v>
      </c>
      <c r="M13" s="144">
        <f t="shared" si="12"/>
        <v>0</v>
      </c>
      <c r="N13" s="144">
        <f t="shared" si="13"/>
        <v>0</v>
      </c>
      <c r="O13" s="144">
        <f t="shared" si="14"/>
        <v>0</v>
      </c>
      <c r="P13" s="144">
        <f t="shared" si="15"/>
        <v>0</v>
      </c>
      <c r="Q13" s="144">
        <f t="shared" si="16"/>
        <v>0</v>
      </c>
      <c r="R13" s="144">
        <f t="shared" si="17"/>
        <v>0</v>
      </c>
      <c r="S13" s="144">
        <f t="shared" si="18"/>
        <v>0</v>
      </c>
      <c r="T13" s="144">
        <f t="shared" si="19"/>
        <v>0</v>
      </c>
      <c r="U13" s="144">
        <f t="shared" si="20"/>
        <v>0</v>
      </c>
      <c r="V13" s="144">
        <f t="shared" si="21"/>
        <v>0</v>
      </c>
      <c r="W13" s="144">
        <f t="shared" si="22"/>
        <v>0</v>
      </c>
      <c r="X13" s="144">
        <f t="shared" si="23"/>
        <v>0</v>
      </c>
      <c r="Y13" s="144">
        <f t="shared" si="24"/>
        <v>0</v>
      </c>
      <c r="Z13" s="144">
        <f t="shared" si="25"/>
        <v>0</v>
      </c>
      <c r="AA13" s="144">
        <f t="shared" si="26"/>
        <v>0</v>
      </c>
      <c r="AB13" s="144">
        <f t="shared" si="27"/>
        <v>0</v>
      </c>
      <c r="AC13" s="144">
        <f t="shared" si="28"/>
        <v>0</v>
      </c>
      <c r="AD13" s="144">
        <f t="shared" si="29"/>
        <v>0</v>
      </c>
      <c r="AE13" s="144">
        <f t="shared" si="30"/>
        <v>0</v>
      </c>
      <c r="AF13" s="144">
        <f t="shared" si="31"/>
        <v>0</v>
      </c>
      <c r="AG13" s="144">
        <f t="shared" si="32"/>
        <v>0</v>
      </c>
      <c r="AH13" s="144">
        <f t="shared" si="33"/>
        <v>0</v>
      </c>
      <c r="AI13" s="144">
        <f t="shared" si="34"/>
        <v>0</v>
      </c>
      <c r="AJ13" s="144">
        <f t="shared" si="35"/>
        <v>10</v>
      </c>
      <c r="AK13" s="144">
        <f>IF(B13&lt;&gt;"",'Team and Driver'!M17,"")</f>
        <v>11</v>
      </c>
      <c r="AL13" s="146">
        <f>IF($B13&lt;&gt;"",SUMIF('Race Result'!$I:$I,'Dummy Table Standings'!$B13,'Race Result'!$M:$M),"")</f>
        <v>0</v>
      </c>
      <c r="AM13" s="146">
        <f>IF($B13&lt;&gt;"",SUMIF('Race Result (2)'!$I:$I,'Dummy Table Standings'!$B13,'Race Result (2)'!$M:$M),"")</f>
        <v>0</v>
      </c>
      <c r="AN13" s="146">
        <f>IF($B13&lt;&gt;"",SUMIF('Race Result (3)'!$I:$I,'Dummy Table Standings'!$B13,'Race Result (3)'!$M:$M),"")</f>
        <v>0</v>
      </c>
      <c r="AO13" s="146">
        <f>IF($B13&lt;&gt;"",SUMIF('Race Result (4)'!$I:$I,'Dummy Table Standings'!$B13,'Race Result (4)'!$M:$M),"")</f>
        <v>0</v>
      </c>
      <c r="AP13" s="146">
        <f>IF($B13&lt;&gt;"",SUMIF('Race Result (5)'!$I:$I,'Dummy Table Standings'!$B13,'Race Result (5)'!$M:$M),"")</f>
        <v>0</v>
      </c>
      <c r="AQ13" s="146">
        <f>IF($B13&lt;&gt;"",SUMIF('Race Result (6)'!$I:$I,'Dummy Table Standings'!$B13,'Race Result (6)'!$M:$M),"")</f>
        <v>0</v>
      </c>
      <c r="AR13" s="146">
        <f>IF($B13&lt;&gt;"",SUMIF('Race Result (7)'!$I:$I,'Dummy Table Standings'!$B13,'Race Result (7)'!$M:$M),"")</f>
        <v>0</v>
      </c>
      <c r="AS13" s="146">
        <f>IF($B13&lt;&gt;"",SUMIF('Race Result (8)'!$I:$I,'Dummy Table Standings'!$B13,'Race Result (8)'!$M:$M),"")</f>
        <v>0</v>
      </c>
      <c r="AT13" s="146">
        <f>IF($B13&lt;&gt;"",SUMIF('Race Result (9)'!$I:$I,'Dummy Table Standings'!$B13,'Race Result (9)'!$M:$M),"")</f>
        <v>0</v>
      </c>
      <c r="AU13" s="146">
        <f>IF($B13&lt;&gt;"",SUMIF('Race Result (10)'!$I:$I,'Dummy Table Standings'!$B13,'Race Result (10)'!$M:$M),"")</f>
        <v>0</v>
      </c>
      <c r="AV13" s="146">
        <f>IF($B13&lt;&gt;"",SUMIF('Race Result (11)'!$I:$I,'Dummy Table Standings'!$B13,'Race Result (11)'!$M:$M),"")</f>
        <v>0</v>
      </c>
      <c r="AW13" s="146">
        <f>IF($B13&lt;&gt;"",SUMIF('Race Result (12)'!$I:$I,'Dummy Table Standings'!$B13,'Race Result (12)'!$M:$M),"")</f>
        <v>0</v>
      </c>
      <c r="AX13" s="146">
        <f>IF($B13&lt;&gt;"",SUMIF('Race Result (13)'!$I:$I,'Dummy Table Standings'!$B13,'Race Result (13)'!$M:$M),"")</f>
        <v>0</v>
      </c>
      <c r="AY13" s="146">
        <f>IF($B13&lt;&gt;"",SUMIF('Race Result (14)'!$I:$I,'Dummy Table Standings'!$B13,'Race Result (14)'!$M:$M),"")</f>
        <v>0</v>
      </c>
      <c r="AZ13" s="146">
        <f>IF($B13&lt;&gt;"",SUMIF('Race Result (15)'!$I:$I,'Dummy Table Standings'!$B13,'Race Result (15)'!$M:$M),"")</f>
        <v>0</v>
      </c>
      <c r="BA13" s="146">
        <f>IF($B13&lt;&gt;"",SUMIF('Race Result (16)'!$I:$I,'Dummy Table Standings'!$B13,'Race Result (16)'!$M:$M),"")</f>
        <v>0</v>
      </c>
      <c r="BB13" s="146">
        <f>IF($B13&lt;&gt;"",SUMIF('Race Result (17)'!$I:$I,'Dummy Table Standings'!$B13,'Race Result (17)'!$M:$M),"")</f>
        <v>0</v>
      </c>
      <c r="BC13" s="146">
        <f>IF($B13&lt;&gt;"",SUMIF('Race Result (18)'!$I:$I,'Dummy Table Standings'!$B13,'Race Result (18)'!$M:$M),"")</f>
        <v>0</v>
      </c>
      <c r="BF13" s="145">
        <f t="shared" si="36"/>
        <v>0</v>
      </c>
      <c r="BG13" s="145">
        <f t="shared" si="37"/>
        <v>0</v>
      </c>
      <c r="BH13" s="145">
        <f t="shared" si="38"/>
        <v>0</v>
      </c>
      <c r="BI13" s="145">
        <f t="shared" si="39"/>
        <v>0</v>
      </c>
      <c r="BJ13" s="145">
        <f t="shared" si="40"/>
        <v>0</v>
      </c>
      <c r="BK13" s="145">
        <f t="shared" si="41"/>
        <v>0</v>
      </c>
      <c r="BL13" s="145">
        <f t="shared" si="42"/>
        <v>0</v>
      </c>
      <c r="BM13" s="145">
        <f t="shared" si="43"/>
        <v>0</v>
      </c>
      <c r="BN13" s="145">
        <f t="shared" si="44"/>
        <v>0</v>
      </c>
      <c r="BO13" s="145">
        <f t="shared" si="45"/>
        <v>0</v>
      </c>
      <c r="BP13" s="145">
        <f t="shared" si="46"/>
        <v>0</v>
      </c>
      <c r="BQ13" s="145">
        <f t="shared" si="47"/>
        <v>0</v>
      </c>
      <c r="BR13" s="145">
        <f t="shared" si="48"/>
        <v>0</v>
      </c>
      <c r="BS13" s="145">
        <f t="shared" si="49"/>
        <v>0</v>
      </c>
      <c r="BT13" s="145">
        <f t="shared" si="50"/>
        <v>0</v>
      </c>
      <c r="BU13" s="145">
        <f t="shared" si="51"/>
        <v>0</v>
      </c>
      <c r="BV13" s="145">
        <f t="shared" si="52"/>
        <v>0</v>
      </c>
      <c r="BW13" s="145">
        <f t="shared" si="53"/>
        <v>0</v>
      </c>
      <c r="BZ13" s="145">
        <f>IF(B13&lt;&gt;"",RANK(BF13,BF$3:BF$32)+COUNTIF(BF$3:BF13,BF13)-1,"")</f>
        <v>11</v>
      </c>
      <c r="CA13" s="145">
        <f>IF(C13&lt;&gt;"",RANK(BG13,BG$3:BG$32)+COUNTIF(BG$3:BG13,BG13)-1,"")</f>
        <v>11</v>
      </c>
      <c r="CB13" s="145">
        <f>IF(D13&lt;&gt;"",RANK(BH13,BH$3:BH$32)+COUNTIF(BH$3:BH13,BH13)-1,"")</f>
        <v>11</v>
      </c>
      <c r="CC13" s="145">
        <f>IF(E13&lt;&gt;"",RANK(BI13,BI$3:BI$32)+COUNTIF(BI$3:BI13,BI13)-1,"")</f>
        <v>11</v>
      </c>
      <c r="CD13" s="145">
        <f>IF(F13&lt;&gt;"",RANK(BJ13,BJ$3:BJ$32)+COUNTIF(BJ$3:BJ13,BJ13)-1,"")</f>
        <v>11</v>
      </c>
      <c r="CE13" s="145">
        <f>IF(G13&lt;&gt;"",RANK(BK13,BK$3:BK$32)+COUNTIF(BK$3:BK13,BK13)-1,"")</f>
        <v>11</v>
      </c>
      <c r="CF13" s="145">
        <f>IF(H13&lt;&gt;"",RANK(BL13,BL$3:BL$32)+COUNTIF(BL$3:BL13,BL13)-1,"")</f>
        <v>11</v>
      </c>
      <c r="CG13" s="145">
        <f>IF(I13&lt;&gt;"",RANK(BM13,BM$3:BM$32)+COUNTIF(BM$3:BM13,BM13)-1,"")</f>
        <v>11</v>
      </c>
      <c r="CH13" s="145">
        <f>IF(J13&lt;&gt;"",RANK(BN13,BN$3:BN$32)+COUNTIF(BN$3:BN13,BN13)-1,"")</f>
        <v>11</v>
      </c>
      <c r="CI13" s="145">
        <f>IF(K13&lt;&gt;"",RANK(BO13,BO$3:BO$32)+COUNTIF(BO$3:BO13,BO13)-1,"")</f>
        <v>11</v>
      </c>
      <c r="CJ13" s="145">
        <f>IF(L13&lt;&gt;"",RANK(BP13,BP$3:BP$32)+COUNTIF(BP$3:BP13,BP13)-1,"")</f>
        <v>11</v>
      </c>
      <c r="CK13" s="145">
        <f>IF(M13&lt;&gt;"",RANK(BQ13,BQ$3:BQ$32)+COUNTIF(BQ$3:BQ13,BQ13)-1,"")</f>
        <v>11</v>
      </c>
      <c r="CL13" s="145">
        <f>IF(N13&lt;&gt;"",RANK(BR13,BR$3:BR$32)+COUNTIF(BR$3:BR13,BR13)-1,"")</f>
        <v>11</v>
      </c>
      <c r="CM13" s="145">
        <f>IF(O13&lt;&gt;"",RANK(BS13,BS$3:BS$32)+COUNTIF(BS$3:BS13,BS13)-1,"")</f>
        <v>11</v>
      </c>
      <c r="CN13" s="145">
        <f>IF(U13&lt;&gt;"",RANK(BT13,BT$3:BT$32)+COUNTIF(BT$3:BT13,BT13)-1,"")</f>
        <v>11</v>
      </c>
      <c r="CO13" s="145">
        <f>IF(V13&lt;&gt;"",RANK(BU13,BU$3:BU$32)+COUNTIF(BU$3:BU13,BU13)-1,"")</f>
        <v>11</v>
      </c>
      <c r="CP13" s="145">
        <f>IF(W13&lt;&gt;"",RANK(BV13,BV$3:BV$32)+COUNTIF(BV$3:BV13,BV13)-1,"")</f>
        <v>11</v>
      </c>
      <c r="CQ13" s="145">
        <f>IF(X13&lt;&gt;"",RANK(BW13,BW$3:BW$32)+COUNTIF(BW$3:BW13,BW13)-1,"")</f>
        <v>11</v>
      </c>
    </row>
    <row r="14" spans="1:97" x14ac:dyDescent="0.2">
      <c r="A14" s="144">
        <f t="shared" si="3"/>
        <v>12</v>
      </c>
      <c r="B14" s="144" t="str">
        <f>IF('Team and Driver'!H18&lt;&gt;"",'Team and Driver'!H18,"")</f>
        <v>Bradley Smith</v>
      </c>
      <c r="C14" s="144" t="str">
        <f>IF(B14&lt;&gt;"",VLOOKUP(B14,'Team and Driver'!$H$7:$K$36,3,FALSE),"")</f>
        <v>Great Britain</v>
      </c>
      <c r="D14" s="144" t="str">
        <f>IF(B14&lt;&gt;"",VLOOKUP(B14,'Team and Driver'!$H$6:$P$40,4,FALSE),"")</f>
        <v>Monster Yamaha Tech 3</v>
      </c>
      <c r="E14" s="144">
        <f t="shared" si="4"/>
        <v>0</v>
      </c>
      <c r="F14" s="144">
        <f t="shared" si="5"/>
        <v>0</v>
      </c>
      <c r="G14" s="144">
        <f t="shared" si="6"/>
        <v>0</v>
      </c>
      <c r="H14" s="144">
        <f t="shared" si="7"/>
        <v>0</v>
      </c>
      <c r="I14" s="144">
        <f t="shared" si="8"/>
        <v>0</v>
      </c>
      <c r="J14" s="144">
        <f t="shared" si="9"/>
        <v>0</v>
      </c>
      <c r="K14" s="144">
        <f t="shared" si="10"/>
        <v>0</v>
      </c>
      <c r="L14" s="144">
        <f t="shared" si="11"/>
        <v>0</v>
      </c>
      <c r="M14" s="144">
        <f t="shared" si="12"/>
        <v>0</v>
      </c>
      <c r="N14" s="144">
        <f t="shared" si="13"/>
        <v>0</v>
      </c>
      <c r="O14" s="144">
        <f t="shared" si="14"/>
        <v>0</v>
      </c>
      <c r="P14" s="144">
        <f t="shared" si="15"/>
        <v>0</v>
      </c>
      <c r="Q14" s="144">
        <f t="shared" si="16"/>
        <v>0</v>
      </c>
      <c r="R14" s="144">
        <f t="shared" si="17"/>
        <v>0</v>
      </c>
      <c r="S14" s="144">
        <f t="shared" si="18"/>
        <v>0</v>
      </c>
      <c r="T14" s="144">
        <f t="shared" si="19"/>
        <v>0</v>
      </c>
      <c r="U14" s="144">
        <f t="shared" si="20"/>
        <v>0</v>
      </c>
      <c r="V14" s="144">
        <f t="shared" si="21"/>
        <v>0</v>
      </c>
      <c r="W14" s="144">
        <f t="shared" si="22"/>
        <v>0</v>
      </c>
      <c r="X14" s="144">
        <f t="shared" si="23"/>
        <v>0</v>
      </c>
      <c r="Y14" s="144">
        <f t="shared" si="24"/>
        <v>0</v>
      </c>
      <c r="Z14" s="144">
        <f t="shared" si="25"/>
        <v>0</v>
      </c>
      <c r="AA14" s="144">
        <f t="shared" si="26"/>
        <v>0</v>
      </c>
      <c r="AB14" s="144">
        <f t="shared" si="27"/>
        <v>0</v>
      </c>
      <c r="AC14" s="144">
        <f t="shared" si="28"/>
        <v>0</v>
      </c>
      <c r="AD14" s="144">
        <f t="shared" si="29"/>
        <v>0</v>
      </c>
      <c r="AE14" s="144">
        <f t="shared" si="30"/>
        <v>0</v>
      </c>
      <c r="AF14" s="144">
        <f t="shared" si="31"/>
        <v>0</v>
      </c>
      <c r="AG14" s="144">
        <f t="shared" si="32"/>
        <v>0</v>
      </c>
      <c r="AH14" s="144">
        <f t="shared" si="33"/>
        <v>0</v>
      </c>
      <c r="AI14" s="144">
        <f t="shared" si="34"/>
        <v>0</v>
      </c>
      <c r="AJ14" s="144">
        <f t="shared" si="35"/>
        <v>11</v>
      </c>
      <c r="AK14" s="144">
        <f>IF(B14&lt;&gt;"",'Team and Driver'!M18,"")</f>
        <v>12</v>
      </c>
      <c r="AL14" s="146">
        <f>IF($B14&lt;&gt;"",SUMIF('Race Result'!$I:$I,'Dummy Table Standings'!$B14,'Race Result'!$M:$M),"")</f>
        <v>0</v>
      </c>
      <c r="AM14" s="146">
        <f>IF($B14&lt;&gt;"",SUMIF('Race Result (2)'!$I:$I,'Dummy Table Standings'!$B14,'Race Result (2)'!$M:$M),"")</f>
        <v>0</v>
      </c>
      <c r="AN14" s="146">
        <f>IF($B14&lt;&gt;"",SUMIF('Race Result (3)'!$I:$I,'Dummy Table Standings'!$B14,'Race Result (3)'!$M:$M),"")</f>
        <v>0</v>
      </c>
      <c r="AO14" s="146">
        <f>IF($B14&lt;&gt;"",SUMIF('Race Result (4)'!$I:$I,'Dummy Table Standings'!$B14,'Race Result (4)'!$M:$M),"")</f>
        <v>0</v>
      </c>
      <c r="AP14" s="146">
        <f>IF($B14&lt;&gt;"",SUMIF('Race Result (5)'!$I:$I,'Dummy Table Standings'!$B14,'Race Result (5)'!$M:$M),"")</f>
        <v>0</v>
      </c>
      <c r="AQ14" s="146">
        <f>IF($B14&lt;&gt;"",SUMIF('Race Result (6)'!$I:$I,'Dummy Table Standings'!$B14,'Race Result (6)'!$M:$M),"")</f>
        <v>0</v>
      </c>
      <c r="AR14" s="146">
        <f>IF($B14&lt;&gt;"",SUMIF('Race Result (7)'!$I:$I,'Dummy Table Standings'!$B14,'Race Result (7)'!$M:$M),"")</f>
        <v>0</v>
      </c>
      <c r="AS14" s="146">
        <f>IF($B14&lt;&gt;"",SUMIF('Race Result (8)'!$I:$I,'Dummy Table Standings'!$B14,'Race Result (8)'!$M:$M),"")</f>
        <v>0</v>
      </c>
      <c r="AT14" s="146">
        <f>IF($B14&lt;&gt;"",SUMIF('Race Result (9)'!$I:$I,'Dummy Table Standings'!$B14,'Race Result (9)'!$M:$M),"")</f>
        <v>0</v>
      </c>
      <c r="AU14" s="146">
        <f>IF($B14&lt;&gt;"",SUMIF('Race Result (10)'!$I:$I,'Dummy Table Standings'!$B14,'Race Result (10)'!$M:$M),"")</f>
        <v>0</v>
      </c>
      <c r="AV14" s="146">
        <f>IF($B14&lt;&gt;"",SUMIF('Race Result (11)'!$I:$I,'Dummy Table Standings'!$B14,'Race Result (11)'!$M:$M),"")</f>
        <v>0</v>
      </c>
      <c r="AW14" s="146">
        <f>IF($B14&lt;&gt;"",SUMIF('Race Result (12)'!$I:$I,'Dummy Table Standings'!$B14,'Race Result (12)'!$M:$M),"")</f>
        <v>0</v>
      </c>
      <c r="AX14" s="146">
        <f>IF($B14&lt;&gt;"",SUMIF('Race Result (13)'!$I:$I,'Dummy Table Standings'!$B14,'Race Result (13)'!$M:$M),"")</f>
        <v>0</v>
      </c>
      <c r="AY14" s="146">
        <f>IF($B14&lt;&gt;"",SUMIF('Race Result (14)'!$I:$I,'Dummy Table Standings'!$B14,'Race Result (14)'!$M:$M),"")</f>
        <v>0</v>
      </c>
      <c r="AZ14" s="146">
        <f>IF($B14&lt;&gt;"",SUMIF('Race Result (15)'!$I:$I,'Dummy Table Standings'!$B14,'Race Result (15)'!$M:$M),"")</f>
        <v>0</v>
      </c>
      <c r="BA14" s="146">
        <f>IF($B14&lt;&gt;"",SUMIF('Race Result (16)'!$I:$I,'Dummy Table Standings'!$B14,'Race Result (16)'!$M:$M),"")</f>
        <v>0</v>
      </c>
      <c r="BB14" s="146">
        <f>IF($B14&lt;&gt;"",SUMIF('Race Result (17)'!$I:$I,'Dummy Table Standings'!$B14,'Race Result (17)'!$M:$M),"")</f>
        <v>0</v>
      </c>
      <c r="BC14" s="146">
        <f>IF($B14&lt;&gt;"",SUMIF('Race Result (18)'!$I:$I,'Dummy Table Standings'!$B14,'Race Result (18)'!$M:$M),"")</f>
        <v>0</v>
      </c>
      <c r="BF14" s="145">
        <f t="shared" si="36"/>
        <v>0</v>
      </c>
      <c r="BG14" s="145">
        <f t="shared" si="37"/>
        <v>0</v>
      </c>
      <c r="BH14" s="145">
        <f t="shared" si="38"/>
        <v>0</v>
      </c>
      <c r="BI14" s="145">
        <f t="shared" si="39"/>
        <v>0</v>
      </c>
      <c r="BJ14" s="145">
        <f t="shared" si="40"/>
        <v>0</v>
      </c>
      <c r="BK14" s="145">
        <f t="shared" si="41"/>
        <v>0</v>
      </c>
      <c r="BL14" s="145">
        <f t="shared" si="42"/>
        <v>0</v>
      </c>
      <c r="BM14" s="145">
        <f t="shared" si="43"/>
        <v>0</v>
      </c>
      <c r="BN14" s="145">
        <f t="shared" si="44"/>
        <v>0</v>
      </c>
      <c r="BO14" s="145">
        <f t="shared" si="45"/>
        <v>0</v>
      </c>
      <c r="BP14" s="145">
        <f t="shared" si="46"/>
        <v>0</v>
      </c>
      <c r="BQ14" s="145">
        <f t="shared" si="47"/>
        <v>0</v>
      </c>
      <c r="BR14" s="145">
        <f t="shared" si="48"/>
        <v>0</v>
      </c>
      <c r="BS14" s="145">
        <f t="shared" si="49"/>
        <v>0</v>
      </c>
      <c r="BT14" s="145">
        <f t="shared" si="50"/>
        <v>0</v>
      </c>
      <c r="BU14" s="145">
        <f t="shared" si="51"/>
        <v>0</v>
      </c>
      <c r="BV14" s="145">
        <f t="shared" si="52"/>
        <v>0</v>
      </c>
      <c r="BW14" s="145">
        <f t="shared" si="53"/>
        <v>0</v>
      </c>
      <c r="BZ14" s="145">
        <f>IF(B14&lt;&gt;"",RANK(BF14,BF$3:BF$32)+COUNTIF(BF$3:BF14,BF14)-1,"")</f>
        <v>12</v>
      </c>
      <c r="CA14" s="145">
        <f>IF(C14&lt;&gt;"",RANK(BG14,BG$3:BG$32)+COUNTIF(BG$3:BG14,BG14)-1,"")</f>
        <v>12</v>
      </c>
      <c r="CB14" s="145">
        <f>IF(D14&lt;&gt;"",RANK(BH14,BH$3:BH$32)+COUNTIF(BH$3:BH14,BH14)-1,"")</f>
        <v>12</v>
      </c>
      <c r="CC14" s="145">
        <f>IF(E14&lt;&gt;"",RANK(BI14,BI$3:BI$32)+COUNTIF(BI$3:BI14,BI14)-1,"")</f>
        <v>12</v>
      </c>
      <c r="CD14" s="145">
        <f>IF(F14&lt;&gt;"",RANK(BJ14,BJ$3:BJ$32)+COUNTIF(BJ$3:BJ14,BJ14)-1,"")</f>
        <v>12</v>
      </c>
      <c r="CE14" s="145">
        <f>IF(G14&lt;&gt;"",RANK(BK14,BK$3:BK$32)+COUNTIF(BK$3:BK14,BK14)-1,"")</f>
        <v>12</v>
      </c>
      <c r="CF14" s="145">
        <f>IF(H14&lt;&gt;"",RANK(BL14,BL$3:BL$32)+COUNTIF(BL$3:BL14,BL14)-1,"")</f>
        <v>12</v>
      </c>
      <c r="CG14" s="145">
        <f>IF(I14&lt;&gt;"",RANK(BM14,BM$3:BM$32)+COUNTIF(BM$3:BM14,BM14)-1,"")</f>
        <v>12</v>
      </c>
      <c r="CH14" s="145">
        <f>IF(J14&lt;&gt;"",RANK(BN14,BN$3:BN$32)+COUNTIF(BN$3:BN14,BN14)-1,"")</f>
        <v>12</v>
      </c>
      <c r="CI14" s="145">
        <f>IF(K14&lt;&gt;"",RANK(BO14,BO$3:BO$32)+COUNTIF(BO$3:BO14,BO14)-1,"")</f>
        <v>12</v>
      </c>
      <c r="CJ14" s="145">
        <f>IF(L14&lt;&gt;"",RANK(BP14,BP$3:BP$32)+COUNTIF(BP$3:BP14,BP14)-1,"")</f>
        <v>12</v>
      </c>
      <c r="CK14" s="145">
        <f>IF(M14&lt;&gt;"",RANK(BQ14,BQ$3:BQ$32)+COUNTIF(BQ$3:BQ14,BQ14)-1,"")</f>
        <v>12</v>
      </c>
      <c r="CL14" s="145">
        <f>IF(N14&lt;&gt;"",RANK(BR14,BR$3:BR$32)+COUNTIF(BR$3:BR14,BR14)-1,"")</f>
        <v>12</v>
      </c>
      <c r="CM14" s="145">
        <f>IF(O14&lt;&gt;"",RANK(BS14,BS$3:BS$32)+COUNTIF(BS$3:BS14,BS14)-1,"")</f>
        <v>12</v>
      </c>
      <c r="CN14" s="145">
        <f>IF(U14&lt;&gt;"",RANK(BT14,BT$3:BT$32)+COUNTIF(BT$3:BT14,BT14)-1,"")</f>
        <v>12</v>
      </c>
      <c r="CO14" s="145">
        <f>IF(V14&lt;&gt;"",RANK(BU14,BU$3:BU$32)+COUNTIF(BU$3:BU14,BU14)-1,"")</f>
        <v>12</v>
      </c>
      <c r="CP14" s="145">
        <f>IF(W14&lt;&gt;"",RANK(BV14,BV$3:BV$32)+COUNTIF(BV$3:BV14,BV14)-1,"")</f>
        <v>12</v>
      </c>
      <c r="CQ14" s="145">
        <f>IF(X14&lt;&gt;"",RANK(BW14,BW$3:BW$32)+COUNTIF(BW$3:BW14,BW14)-1,"")</f>
        <v>12</v>
      </c>
    </row>
    <row r="15" spans="1:97" x14ac:dyDescent="0.2">
      <c r="A15" s="144">
        <f t="shared" si="3"/>
        <v>13</v>
      </c>
      <c r="B15" s="144" t="str">
        <f>IF('Team and Driver'!H19&lt;&gt;"",'Team and Driver'!H19,"")</f>
        <v>Colin Edwards</v>
      </c>
      <c r="C15" s="144" t="str">
        <f>IF(B15&lt;&gt;"",VLOOKUP(B15,'Team and Driver'!$H$7:$K$36,3,FALSE),"")</f>
        <v>United States</v>
      </c>
      <c r="D15" s="144" t="str">
        <f>IF(B15&lt;&gt;"",VLOOKUP(B15,'Team and Driver'!$H$6:$P$40,4,FALSE),"")</f>
        <v>NGM Mobile Forward Racing</v>
      </c>
      <c r="E15" s="144">
        <f t="shared" si="4"/>
        <v>0</v>
      </c>
      <c r="F15" s="144">
        <f t="shared" si="5"/>
        <v>0</v>
      </c>
      <c r="G15" s="144">
        <f t="shared" si="6"/>
        <v>0</v>
      </c>
      <c r="H15" s="144">
        <f t="shared" si="7"/>
        <v>0</v>
      </c>
      <c r="I15" s="144">
        <f t="shared" si="8"/>
        <v>0</v>
      </c>
      <c r="J15" s="144">
        <f t="shared" si="9"/>
        <v>0</v>
      </c>
      <c r="K15" s="144">
        <f t="shared" si="10"/>
        <v>0</v>
      </c>
      <c r="L15" s="144">
        <f t="shared" si="11"/>
        <v>0</v>
      </c>
      <c r="M15" s="144">
        <f t="shared" si="12"/>
        <v>0</v>
      </c>
      <c r="N15" s="144">
        <f t="shared" si="13"/>
        <v>0</v>
      </c>
      <c r="O15" s="144">
        <f t="shared" si="14"/>
        <v>0</v>
      </c>
      <c r="P15" s="144">
        <f t="shared" si="15"/>
        <v>0</v>
      </c>
      <c r="Q15" s="144">
        <f t="shared" si="16"/>
        <v>0</v>
      </c>
      <c r="R15" s="144">
        <f t="shared" si="17"/>
        <v>0</v>
      </c>
      <c r="S15" s="144">
        <f t="shared" si="18"/>
        <v>0</v>
      </c>
      <c r="T15" s="144">
        <f t="shared" si="19"/>
        <v>0</v>
      </c>
      <c r="U15" s="144">
        <f t="shared" si="20"/>
        <v>0</v>
      </c>
      <c r="V15" s="144">
        <f t="shared" si="21"/>
        <v>0</v>
      </c>
      <c r="W15" s="144">
        <f t="shared" si="22"/>
        <v>0</v>
      </c>
      <c r="X15" s="144">
        <f t="shared" si="23"/>
        <v>0</v>
      </c>
      <c r="Y15" s="144">
        <f t="shared" si="24"/>
        <v>0</v>
      </c>
      <c r="Z15" s="144">
        <f t="shared" si="25"/>
        <v>0</v>
      </c>
      <c r="AA15" s="144">
        <f t="shared" si="26"/>
        <v>0</v>
      </c>
      <c r="AB15" s="144">
        <f t="shared" si="27"/>
        <v>0</v>
      </c>
      <c r="AC15" s="144">
        <f t="shared" si="28"/>
        <v>0</v>
      </c>
      <c r="AD15" s="144">
        <f t="shared" si="29"/>
        <v>0</v>
      </c>
      <c r="AE15" s="144">
        <f t="shared" si="30"/>
        <v>0</v>
      </c>
      <c r="AF15" s="144">
        <f t="shared" si="31"/>
        <v>0</v>
      </c>
      <c r="AG15" s="144">
        <f t="shared" si="32"/>
        <v>0</v>
      </c>
      <c r="AH15" s="144">
        <f t="shared" si="33"/>
        <v>0</v>
      </c>
      <c r="AI15" s="144">
        <f t="shared" si="34"/>
        <v>0</v>
      </c>
      <c r="AJ15" s="144">
        <f t="shared" si="35"/>
        <v>12</v>
      </c>
      <c r="AK15" s="144">
        <f>IF(B15&lt;&gt;"",'Team and Driver'!M19,"")</f>
        <v>13</v>
      </c>
      <c r="AL15" s="146">
        <f>IF($B15&lt;&gt;"",SUMIF('Race Result'!$I:$I,'Dummy Table Standings'!$B15,'Race Result'!$M:$M),"")</f>
        <v>0</v>
      </c>
      <c r="AM15" s="146">
        <f>IF($B15&lt;&gt;"",SUMIF('Race Result (2)'!$I:$I,'Dummy Table Standings'!$B15,'Race Result (2)'!$M:$M),"")</f>
        <v>0</v>
      </c>
      <c r="AN15" s="146">
        <f>IF($B15&lt;&gt;"",SUMIF('Race Result (3)'!$I:$I,'Dummy Table Standings'!$B15,'Race Result (3)'!$M:$M),"")</f>
        <v>0</v>
      </c>
      <c r="AO15" s="146">
        <f>IF($B15&lt;&gt;"",SUMIF('Race Result (4)'!$I:$I,'Dummy Table Standings'!$B15,'Race Result (4)'!$M:$M),"")</f>
        <v>0</v>
      </c>
      <c r="AP15" s="146">
        <f>IF($B15&lt;&gt;"",SUMIF('Race Result (5)'!$I:$I,'Dummy Table Standings'!$B15,'Race Result (5)'!$M:$M),"")</f>
        <v>0</v>
      </c>
      <c r="AQ15" s="146">
        <f>IF($B15&lt;&gt;"",SUMIF('Race Result (6)'!$I:$I,'Dummy Table Standings'!$B15,'Race Result (6)'!$M:$M),"")</f>
        <v>0</v>
      </c>
      <c r="AR15" s="146">
        <f>IF($B15&lt;&gt;"",SUMIF('Race Result (7)'!$I:$I,'Dummy Table Standings'!$B15,'Race Result (7)'!$M:$M),"")</f>
        <v>0</v>
      </c>
      <c r="AS15" s="146">
        <f>IF($B15&lt;&gt;"",SUMIF('Race Result (8)'!$I:$I,'Dummy Table Standings'!$B15,'Race Result (8)'!$M:$M),"")</f>
        <v>0</v>
      </c>
      <c r="AT15" s="146">
        <f>IF($B15&lt;&gt;"",SUMIF('Race Result (9)'!$I:$I,'Dummy Table Standings'!$B15,'Race Result (9)'!$M:$M),"")</f>
        <v>0</v>
      </c>
      <c r="AU15" s="146">
        <f>IF($B15&lt;&gt;"",SUMIF('Race Result (10)'!$I:$I,'Dummy Table Standings'!$B15,'Race Result (10)'!$M:$M),"")</f>
        <v>0</v>
      </c>
      <c r="AV15" s="146">
        <f>IF($B15&lt;&gt;"",SUMIF('Race Result (11)'!$I:$I,'Dummy Table Standings'!$B15,'Race Result (11)'!$M:$M),"")</f>
        <v>0</v>
      </c>
      <c r="AW15" s="146">
        <f>IF($B15&lt;&gt;"",SUMIF('Race Result (12)'!$I:$I,'Dummy Table Standings'!$B15,'Race Result (12)'!$M:$M),"")</f>
        <v>0</v>
      </c>
      <c r="AX15" s="146">
        <f>IF($B15&lt;&gt;"",SUMIF('Race Result (13)'!$I:$I,'Dummy Table Standings'!$B15,'Race Result (13)'!$M:$M),"")</f>
        <v>0</v>
      </c>
      <c r="AY15" s="146">
        <f>IF($B15&lt;&gt;"",SUMIF('Race Result (14)'!$I:$I,'Dummy Table Standings'!$B15,'Race Result (14)'!$M:$M),"")</f>
        <v>0</v>
      </c>
      <c r="AZ15" s="146">
        <f>IF($B15&lt;&gt;"",SUMIF('Race Result (15)'!$I:$I,'Dummy Table Standings'!$B15,'Race Result (15)'!$M:$M),"")</f>
        <v>0</v>
      </c>
      <c r="BA15" s="146">
        <f>IF($B15&lt;&gt;"",SUMIF('Race Result (16)'!$I:$I,'Dummy Table Standings'!$B15,'Race Result (16)'!$M:$M),"")</f>
        <v>0</v>
      </c>
      <c r="BB15" s="146">
        <f>IF($B15&lt;&gt;"",SUMIF('Race Result (17)'!$I:$I,'Dummy Table Standings'!$B15,'Race Result (17)'!$M:$M),"")</f>
        <v>0</v>
      </c>
      <c r="BC15" s="146">
        <f>IF($B15&lt;&gt;"",SUMIF('Race Result (18)'!$I:$I,'Dummy Table Standings'!$B15,'Race Result (18)'!$M:$M),"")</f>
        <v>0</v>
      </c>
      <c r="BF15" s="145">
        <f t="shared" si="36"/>
        <v>0</v>
      </c>
      <c r="BG15" s="145">
        <f t="shared" si="37"/>
        <v>0</v>
      </c>
      <c r="BH15" s="145">
        <f t="shared" si="38"/>
        <v>0</v>
      </c>
      <c r="BI15" s="145">
        <f t="shared" si="39"/>
        <v>0</v>
      </c>
      <c r="BJ15" s="145">
        <f t="shared" si="40"/>
        <v>0</v>
      </c>
      <c r="BK15" s="145">
        <f t="shared" si="41"/>
        <v>0</v>
      </c>
      <c r="BL15" s="145">
        <f t="shared" si="42"/>
        <v>0</v>
      </c>
      <c r="BM15" s="145">
        <f t="shared" si="43"/>
        <v>0</v>
      </c>
      <c r="BN15" s="145">
        <f t="shared" si="44"/>
        <v>0</v>
      </c>
      <c r="BO15" s="145">
        <f t="shared" si="45"/>
        <v>0</v>
      </c>
      <c r="BP15" s="145">
        <f t="shared" si="46"/>
        <v>0</v>
      </c>
      <c r="BQ15" s="145">
        <f t="shared" si="47"/>
        <v>0</v>
      </c>
      <c r="BR15" s="145">
        <f t="shared" si="48"/>
        <v>0</v>
      </c>
      <c r="BS15" s="145">
        <f t="shared" si="49"/>
        <v>0</v>
      </c>
      <c r="BT15" s="145">
        <f t="shared" si="50"/>
        <v>0</v>
      </c>
      <c r="BU15" s="145">
        <f t="shared" si="51"/>
        <v>0</v>
      </c>
      <c r="BV15" s="145">
        <f t="shared" si="52"/>
        <v>0</v>
      </c>
      <c r="BW15" s="145">
        <f t="shared" si="53"/>
        <v>0</v>
      </c>
      <c r="BZ15" s="145">
        <f>IF(B15&lt;&gt;"",RANK(BF15,BF$3:BF$32)+COUNTIF(BF$3:BF15,BF15)-1,"")</f>
        <v>13</v>
      </c>
      <c r="CA15" s="145">
        <f>IF(C15&lt;&gt;"",RANK(BG15,BG$3:BG$32)+COUNTIF(BG$3:BG15,BG15)-1,"")</f>
        <v>13</v>
      </c>
      <c r="CB15" s="145">
        <f>IF(D15&lt;&gt;"",RANK(BH15,BH$3:BH$32)+COUNTIF(BH$3:BH15,BH15)-1,"")</f>
        <v>13</v>
      </c>
      <c r="CC15" s="145">
        <f>IF(E15&lt;&gt;"",RANK(BI15,BI$3:BI$32)+COUNTIF(BI$3:BI15,BI15)-1,"")</f>
        <v>13</v>
      </c>
      <c r="CD15" s="145">
        <f>IF(F15&lt;&gt;"",RANK(BJ15,BJ$3:BJ$32)+COUNTIF(BJ$3:BJ15,BJ15)-1,"")</f>
        <v>13</v>
      </c>
      <c r="CE15" s="145">
        <f>IF(G15&lt;&gt;"",RANK(BK15,BK$3:BK$32)+COUNTIF(BK$3:BK15,BK15)-1,"")</f>
        <v>13</v>
      </c>
      <c r="CF15" s="145">
        <f>IF(H15&lt;&gt;"",RANK(BL15,BL$3:BL$32)+COUNTIF(BL$3:BL15,BL15)-1,"")</f>
        <v>13</v>
      </c>
      <c r="CG15" s="145">
        <f>IF(I15&lt;&gt;"",RANK(BM15,BM$3:BM$32)+COUNTIF(BM$3:BM15,BM15)-1,"")</f>
        <v>13</v>
      </c>
      <c r="CH15" s="145">
        <f>IF(J15&lt;&gt;"",RANK(BN15,BN$3:BN$32)+COUNTIF(BN$3:BN15,BN15)-1,"")</f>
        <v>13</v>
      </c>
      <c r="CI15" s="145">
        <f>IF(K15&lt;&gt;"",RANK(BO15,BO$3:BO$32)+COUNTIF(BO$3:BO15,BO15)-1,"")</f>
        <v>13</v>
      </c>
      <c r="CJ15" s="145">
        <f>IF(L15&lt;&gt;"",RANK(BP15,BP$3:BP$32)+COUNTIF(BP$3:BP15,BP15)-1,"")</f>
        <v>13</v>
      </c>
      <c r="CK15" s="145">
        <f>IF(M15&lt;&gt;"",RANK(BQ15,BQ$3:BQ$32)+COUNTIF(BQ$3:BQ15,BQ15)-1,"")</f>
        <v>13</v>
      </c>
      <c r="CL15" s="145">
        <f>IF(N15&lt;&gt;"",RANK(BR15,BR$3:BR$32)+COUNTIF(BR$3:BR15,BR15)-1,"")</f>
        <v>13</v>
      </c>
      <c r="CM15" s="145">
        <f>IF(O15&lt;&gt;"",RANK(BS15,BS$3:BS$32)+COUNTIF(BS$3:BS15,BS15)-1,"")</f>
        <v>13</v>
      </c>
      <c r="CN15" s="145">
        <f>IF(U15&lt;&gt;"",RANK(BT15,BT$3:BT$32)+COUNTIF(BT$3:BT15,BT15)-1,"")</f>
        <v>13</v>
      </c>
      <c r="CO15" s="145">
        <f>IF(V15&lt;&gt;"",RANK(BU15,BU$3:BU$32)+COUNTIF(BU$3:BU15,BU15)-1,"")</f>
        <v>13</v>
      </c>
      <c r="CP15" s="145">
        <f>IF(W15&lt;&gt;"",RANK(BV15,BV$3:BV$32)+COUNTIF(BV$3:BV15,BV15)-1,"")</f>
        <v>13</v>
      </c>
      <c r="CQ15" s="145">
        <f>IF(X15&lt;&gt;"",RANK(BW15,BW$3:BW$32)+COUNTIF(BW$3:BW15,BW15)-1,"")</f>
        <v>13</v>
      </c>
    </row>
    <row r="16" spans="1:97" x14ac:dyDescent="0.2">
      <c r="A16" s="144">
        <f t="shared" si="3"/>
        <v>14</v>
      </c>
      <c r="B16" s="144" t="str">
        <f>IF('Team and Driver'!H20&lt;&gt;"",'Team and Driver'!H20,"")</f>
        <v>Claudio Corti</v>
      </c>
      <c r="C16" s="144" t="str">
        <f>IF(B16&lt;&gt;"",VLOOKUP(B16,'Team and Driver'!$H$7:$K$36,3,FALSE),"")</f>
        <v>Italy</v>
      </c>
      <c r="D16" s="144" t="str">
        <f>IF(B16&lt;&gt;"",VLOOKUP(B16,'Team and Driver'!$H$6:$P$40,4,FALSE),"")</f>
        <v>NGM Mobile Forward Racing</v>
      </c>
      <c r="E16" s="144">
        <f t="shared" si="4"/>
        <v>0</v>
      </c>
      <c r="F16" s="144">
        <f t="shared" si="5"/>
        <v>0</v>
      </c>
      <c r="G16" s="144">
        <f t="shared" si="6"/>
        <v>0</v>
      </c>
      <c r="H16" s="144">
        <f t="shared" si="7"/>
        <v>0</v>
      </c>
      <c r="I16" s="144">
        <f t="shared" si="8"/>
        <v>0</v>
      </c>
      <c r="J16" s="144">
        <f t="shared" si="9"/>
        <v>0</v>
      </c>
      <c r="K16" s="144">
        <f t="shared" si="10"/>
        <v>0</v>
      </c>
      <c r="L16" s="144">
        <f t="shared" si="11"/>
        <v>0</v>
      </c>
      <c r="M16" s="144">
        <f t="shared" si="12"/>
        <v>0</v>
      </c>
      <c r="N16" s="144">
        <f t="shared" si="13"/>
        <v>0</v>
      </c>
      <c r="O16" s="144">
        <f t="shared" si="14"/>
        <v>0</v>
      </c>
      <c r="P16" s="144">
        <f t="shared" si="15"/>
        <v>0</v>
      </c>
      <c r="Q16" s="144">
        <f t="shared" si="16"/>
        <v>0</v>
      </c>
      <c r="R16" s="144">
        <f t="shared" si="17"/>
        <v>0</v>
      </c>
      <c r="S16" s="144">
        <f t="shared" si="18"/>
        <v>0</v>
      </c>
      <c r="T16" s="144">
        <f t="shared" si="19"/>
        <v>0</v>
      </c>
      <c r="U16" s="144">
        <f t="shared" si="20"/>
        <v>0</v>
      </c>
      <c r="V16" s="144">
        <f t="shared" si="21"/>
        <v>0</v>
      </c>
      <c r="W16" s="144">
        <f t="shared" si="22"/>
        <v>0</v>
      </c>
      <c r="X16" s="144">
        <f t="shared" si="23"/>
        <v>0</v>
      </c>
      <c r="Y16" s="144">
        <f t="shared" si="24"/>
        <v>0</v>
      </c>
      <c r="Z16" s="144">
        <f t="shared" si="25"/>
        <v>0</v>
      </c>
      <c r="AA16" s="144">
        <f t="shared" si="26"/>
        <v>0</v>
      </c>
      <c r="AB16" s="144">
        <f t="shared" si="27"/>
        <v>0</v>
      </c>
      <c r="AC16" s="144">
        <f t="shared" si="28"/>
        <v>0</v>
      </c>
      <c r="AD16" s="144">
        <f t="shared" si="29"/>
        <v>0</v>
      </c>
      <c r="AE16" s="144">
        <f t="shared" si="30"/>
        <v>0</v>
      </c>
      <c r="AF16" s="144">
        <f t="shared" si="31"/>
        <v>0</v>
      </c>
      <c r="AG16" s="144">
        <f t="shared" si="32"/>
        <v>0</v>
      </c>
      <c r="AH16" s="144">
        <f t="shared" si="33"/>
        <v>0</v>
      </c>
      <c r="AI16" s="144">
        <f t="shared" si="34"/>
        <v>0</v>
      </c>
      <c r="AJ16" s="144">
        <f t="shared" si="35"/>
        <v>13</v>
      </c>
      <c r="AK16" s="144">
        <f>IF(B16&lt;&gt;"",'Team and Driver'!M20,"")</f>
        <v>14</v>
      </c>
      <c r="AL16" s="146">
        <f>IF($B16&lt;&gt;"",SUMIF('Race Result'!$I:$I,'Dummy Table Standings'!$B16,'Race Result'!$M:$M),"")</f>
        <v>0</v>
      </c>
      <c r="AM16" s="146">
        <f>IF($B16&lt;&gt;"",SUMIF('Race Result (2)'!$I:$I,'Dummy Table Standings'!$B16,'Race Result (2)'!$M:$M),"")</f>
        <v>0</v>
      </c>
      <c r="AN16" s="146">
        <f>IF($B16&lt;&gt;"",SUMIF('Race Result (3)'!$I:$I,'Dummy Table Standings'!$B16,'Race Result (3)'!$M:$M),"")</f>
        <v>0</v>
      </c>
      <c r="AO16" s="146">
        <f>IF($B16&lt;&gt;"",SUMIF('Race Result (4)'!$I:$I,'Dummy Table Standings'!$B16,'Race Result (4)'!$M:$M),"")</f>
        <v>0</v>
      </c>
      <c r="AP16" s="146">
        <f>IF($B16&lt;&gt;"",SUMIF('Race Result (5)'!$I:$I,'Dummy Table Standings'!$B16,'Race Result (5)'!$M:$M),"")</f>
        <v>0</v>
      </c>
      <c r="AQ16" s="146">
        <f>IF($B16&lt;&gt;"",SUMIF('Race Result (6)'!$I:$I,'Dummy Table Standings'!$B16,'Race Result (6)'!$M:$M),"")</f>
        <v>0</v>
      </c>
      <c r="AR16" s="146">
        <f>IF($B16&lt;&gt;"",SUMIF('Race Result (7)'!$I:$I,'Dummy Table Standings'!$B16,'Race Result (7)'!$M:$M),"")</f>
        <v>0</v>
      </c>
      <c r="AS16" s="146">
        <f>IF($B16&lt;&gt;"",SUMIF('Race Result (8)'!$I:$I,'Dummy Table Standings'!$B16,'Race Result (8)'!$M:$M),"")</f>
        <v>0</v>
      </c>
      <c r="AT16" s="146">
        <f>IF($B16&lt;&gt;"",SUMIF('Race Result (9)'!$I:$I,'Dummy Table Standings'!$B16,'Race Result (9)'!$M:$M),"")</f>
        <v>0</v>
      </c>
      <c r="AU16" s="146">
        <f>IF($B16&lt;&gt;"",SUMIF('Race Result (10)'!$I:$I,'Dummy Table Standings'!$B16,'Race Result (10)'!$M:$M),"")</f>
        <v>0</v>
      </c>
      <c r="AV16" s="146">
        <f>IF($B16&lt;&gt;"",SUMIF('Race Result (11)'!$I:$I,'Dummy Table Standings'!$B16,'Race Result (11)'!$M:$M),"")</f>
        <v>0</v>
      </c>
      <c r="AW16" s="146">
        <f>IF($B16&lt;&gt;"",SUMIF('Race Result (12)'!$I:$I,'Dummy Table Standings'!$B16,'Race Result (12)'!$M:$M),"")</f>
        <v>0</v>
      </c>
      <c r="AX16" s="146">
        <f>IF($B16&lt;&gt;"",SUMIF('Race Result (13)'!$I:$I,'Dummy Table Standings'!$B16,'Race Result (13)'!$M:$M),"")</f>
        <v>0</v>
      </c>
      <c r="AY16" s="146">
        <f>IF($B16&lt;&gt;"",SUMIF('Race Result (14)'!$I:$I,'Dummy Table Standings'!$B16,'Race Result (14)'!$M:$M),"")</f>
        <v>0</v>
      </c>
      <c r="AZ16" s="146">
        <f>IF($B16&lt;&gt;"",SUMIF('Race Result (15)'!$I:$I,'Dummy Table Standings'!$B16,'Race Result (15)'!$M:$M),"")</f>
        <v>0</v>
      </c>
      <c r="BA16" s="146">
        <f>IF($B16&lt;&gt;"",SUMIF('Race Result (16)'!$I:$I,'Dummy Table Standings'!$B16,'Race Result (16)'!$M:$M),"")</f>
        <v>0</v>
      </c>
      <c r="BB16" s="146">
        <f>IF($B16&lt;&gt;"",SUMIF('Race Result (17)'!$I:$I,'Dummy Table Standings'!$B16,'Race Result (17)'!$M:$M),"")</f>
        <v>0</v>
      </c>
      <c r="BC16" s="146">
        <f>IF($B16&lt;&gt;"",SUMIF('Race Result (18)'!$I:$I,'Dummy Table Standings'!$B16,'Race Result (18)'!$M:$M),"")</f>
        <v>0</v>
      </c>
      <c r="BF16" s="145">
        <f t="shared" si="36"/>
        <v>0</v>
      </c>
      <c r="BG16" s="145">
        <f t="shared" si="37"/>
        <v>0</v>
      </c>
      <c r="BH16" s="145">
        <f t="shared" si="38"/>
        <v>0</v>
      </c>
      <c r="BI16" s="145">
        <f t="shared" si="39"/>
        <v>0</v>
      </c>
      <c r="BJ16" s="145">
        <f t="shared" si="40"/>
        <v>0</v>
      </c>
      <c r="BK16" s="145">
        <f t="shared" si="41"/>
        <v>0</v>
      </c>
      <c r="BL16" s="145">
        <f t="shared" si="42"/>
        <v>0</v>
      </c>
      <c r="BM16" s="145">
        <f t="shared" si="43"/>
        <v>0</v>
      </c>
      <c r="BN16" s="145">
        <f t="shared" si="44"/>
        <v>0</v>
      </c>
      <c r="BO16" s="145">
        <f t="shared" si="45"/>
        <v>0</v>
      </c>
      <c r="BP16" s="145">
        <f t="shared" si="46"/>
        <v>0</v>
      </c>
      <c r="BQ16" s="145">
        <f t="shared" si="47"/>
        <v>0</v>
      </c>
      <c r="BR16" s="145">
        <f t="shared" si="48"/>
        <v>0</v>
      </c>
      <c r="BS16" s="145">
        <f t="shared" si="49"/>
        <v>0</v>
      </c>
      <c r="BT16" s="145">
        <f t="shared" si="50"/>
        <v>0</v>
      </c>
      <c r="BU16" s="145">
        <f t="shared" si="51"/>
        <v>0</v>
      </c>
      <c r="BV16" s="145">
        <f t="shared" si="52"/>
        <v>0</v>
      </c>
      <c r="BW16" s="145">
        <f t="shared" si="53"/>
        <v>0</v>
      </c>
      <c r="BZ16" s="145">
        <f>IF(B16&lt;&gt;"",RANK(BF16,BF$3:BF$32)+COUNTIF(BF$3:BF16,BF16)-1,"")</f>
        <v>14</v>
      </c>
      <c r="CA16" s="145">
        <f>IF(C16&lt;&gt;"",RANK(BG16,BG$3:BG$32)+COUNTIF(BG$3:BG16,BG16)-1,"")</f>
        <v>14</v>
      </c>
      <c r="CB16" s="145">
        <f>IF(D16&lt;&gt;"",RANK(BH16,BH$3:BH$32)+COUNTIF(BH$3:BH16,BH16)-1,"")</f>
        <v>14</v>
      </c>
      <c r="CC16" s="145">
        <f>IF(E16&lt;&gt;"",RANK(BI16,BI$3:BI$32)+COUNTIF(BI$3:BI16,BI16)-1,"")</f>
        <v>14</v>
      </c>
      <c r="CD16" s="145">
        <f>IF(F16&lt;&gt;"",RANK(BJ16,BJ$3:BJ$32)+COUNTIF(BJ$3:BJ16,BJ16)-1,"")</f>
        <v>14</v>
      </c>
      <c r="CE16" s="145">
        <f>IF(G16&lt;&gt;"",RANK(BK16,BK$3:BK$32)+COUNTIF(BK$3:BK16,BK16)-1,"")</f>
        <v>14</v>
      </c>
      <c r="CF16" s="145">
        <f>IF(H16&lt;&gt;"",RANK(BL16,BL$3:BL$32)+COUNTIF(BL$3:BL16,BL16)-1,"")</f>
        <v>14</v>
      </c>
      <c r="CG16" s="145">
        <f>IF(I16&lt;&gt;"",RANK(BM16,BM$3:BM$32)+COUNTIF(BM$3:BM16,BM16)-1,"")</f>
        <v>14</v>
      </c>
      <c r="CH16" s="145">
        <f>IF(J16&lt;&gt;"",RANK(BN16,BN$3:BN$32)+COUNTIF(BN$3:BN16,BN16)-1,"")</f>
        <v>14</v>
      </c>
      <c r="CI16" s="145">
        <f>IF(K16&lt;&gt;"",RANK(BO16,BO$3:BO$32)+COUNTIF(BO$3:BO16,BO16)-1,"")</f>
        <v>14</v>
      </c>
      <c r="CJ16" s="145">
        <f>IF(L16&lt;&gt;"",RANK(BP16,BP$3:BP$32)+COUNTIF(BP$3:BP16,BP16)-1,"")</f>
        <v>14</v>
      </c>
      <c r="CK16" s="145">
        <f>IF(M16&lt;&gt;"",RANK(BQ16,BQ$3:BQ$32)+COUNTIF(BQ$3:BQ16,BQ16)-1,"")</f>
        <v>14</v>
      </c>
      <c r="CL16" s="145">
        <f>IF(N16&lt;&gt;"",RANK(BR16,BR$3:BR$32)+COUNTIF(BR$3:BR16,BR16)-1,"")</f>
        <v>14</v>
      </c>
      <c r="CM16" s="145">
        <f>IF(O16&lt;&gt;"",RANK(BS16,BS$3:BS$32)+COUNTIF(BS$3:BS16,BS16)-1,"")</f>
        <v>14</v>
      </c>
      <c r="CN16" s="145">
        <f>IF(U16&lt;&gt;"",RANK(BT16,BT$3:BT$32)+COUNTIF(BT$3:BT16,BT16)-1,"")</f>
        <v>14</v>
      </c>
      <c r="CO16" s="145">
        <f>IF(V16&lt;&gt;"",RANK(BU16,BU$3:BU$32)+COUNTIF(BU$3:BU16,BU16)-1,"")</f>
        <v>14</v>
      </c>
      <c r="CP16" s="145">
        <f>IF(W16&lt;&gt;"",RANK(BV16,BV$3:BV$32)+COUNTIF(BV$3:BV16,BV16)-1,"")</f>
        <v>14</v>
      </c>
      <c r="CQ16" s="145">
        <f>IF(X16&lt;&gt;"",RANK(BW16,BW$3:BW$32)+COUNTIF(BW$3:BW16,BW16)-1,"")</f>
        <v>14</v>
      </c>
    </row>
    <row r="17" spans="1:95" x14ac:dyDescent="0.2">
      <c r="A17" s="144">
        <f t="shared" si="3"/>
        <v>15</v>
      </c>
      <c r="B17" s="144" t="str">
        <f>IF('Team and Driver'!H21&lt;&gt;"",'Team and Driver'!H21,"")</f>
        <v>Yonny Hernandez</v>
      </c>
      <c r="C17" s="144" t="str">
        <f>IF(B17&lt;&gt;"",VLOOKUP(B17,'Team and Driver'!$H$7:$K$36,3,FALSE),"")</f>
        <v>Colombia</v>
      </c>
      <c r="D17" s="144" t="str">
        <f>IF(B17&lt;&gt;"",VLOOKUP(B17,'Team and Driver'!$H$6:$P$40,4,FALSE),"")</f>
        <v>Paul Bird Motorsport</v>
      </c>
      <c r="E17" s="144">
        <f t="shared" si="4"/>
        <v>0</v>
      </c>
      <c r="F17" s="144">
        <f t="shared" si="5"/>
        <v>0</v>
      </c>
      <c r="G17" s="144">
        <f t="shared" si="6"/>
        <v>0</v>
      </c>
      <c r="H17" s="144">
        <f t="shared" si="7"/>
        <v>0</v>
      </c>
      <c r="I17" s="144">
        <f t="shared" si="8"/>
        <v>0</v>
      </c>
      <c r="J17" s="144">
        <f t="shared" si="9"/>
        <v>0</v>
      </c>
      <c r="K17" s="144">
        <f t="shared" si="10"/>
        <v>0</v>
      </c>
      <c r="L17" s="144">
        <f t="shared" si="11"/>
        <v>0</v>
      </c>
      <c r="M17" s="144">
        <f t="shared" si="12"/>
        <v>0</v>
      </c>
      <c r="N17" s="144">
        <f t="shared" si="13"/>
        <v>0</v>
      </c>
      <c r="O17" s="144">
        <f t="shared" si="14"/>
        <v>0</v>
      </c>
      <c r="P17" s="144">
        <f t="shared" si="15"/>
        <v>0</v>
      </c>
      <c r="Q17" s="144">
        <f t="shared" si="16"/>
        <v>0</v>
      </c>
      <c r="R17" s="144">
        <f t="shared" si="17"/>
        <v>0</v>
      </c>
      <c r="S17" s="144">
        <f t="shared" si="18"/>
        <v>0</v>
      </c>
      <c r="T17" s="144">
        <f t="shared" si="19"/>
        <v>0</v>
      </c>
      <c r="U17" s="144">
        <f t="shared" si="20"/>
        <v>0</v>
      </c>
      <c r="V17" s="144">
        <f t="shared" si="21"/>
        <v>0</v>
      </c>
      <c r="W17" s="144">
        <f t="shared" si="22"/>
        <v>0</v>
      </c>
      <c r="X17" s="144">
        <f t="shared" si="23"/>
        <v>0</v>
      </c>
      <c r="Y17" s="144">
        <f t="shared" si="24"/>
        <v>0</v>
      </c>
      <c r="Z17" s="144">
        <f t="shared" si="25"/>
        <v>0</v>
      </c>
      <c r="AA17" s="144">
        <f t="shared" si="26"/>
        <v>0</v>
      </c>
      <c r="AB17" s="144">
        <f t="shared" si="27"/>
        <v>0</v>
      </c>
      <c r="AC17" s="144">
        <f t="shared" si="28"/>
        <v>0</v>
      </c>
      <c r="AD17" s="144">
        <f t="shared" si="29"/>
        <v>0</v>
      </c>
      <c r="AE17" s="144">
        <f t="shared" si="30"/>
        <v>0</v>
      </c>
      <c r="AF17" s="144">
        <f t="shared" si="31"/>
        <v>0</v>
      </c>
      <c r="AG17" s="144">
        <f t="shared" si="32"/>
        <v>0</v>
      </c>
      <c r="AH17" s="144">
        <f t="shared" si="33"/>
        <v>0</v>
      </c>
      <c r="AI17" s="144">
        <f t="shared" si="34"/>
        <v>0</v>
      </c>
      <c r="AJ17" s="144">
        <f t="shared" si="35"/>
        <v>14</v>
      </c>
      <c r="AK17" s="144">
        <f>IF(B17&lt;&gt;"",'Team and Driver'!M21,"")</f>
        <v>15</v>
      </c>
      <c r="AL17" s="146">
        <f>IF($B17&lt;&gt;"",SUMIF('Race Result'!$I:$I,'Dummy Table Standings'!$B17,'Race Result'!$M:$M),"")</f>
        <v>0</v>
      </c>
      <c r="AM17" s="146">
        <f>IF($B17&lt;&gt;"",SUMIF('Race Result (2)'!$I:$I,'Dummy Table Standings'!$B17,'Race Result (2)'!$M:$M),"")</f>
        <v>0</v>
      </c>
      <c r="AN17" s="146">
        <f>IF($B17&lt;&gt;"",SUMIF('Race Result (3)'!$I:$I,'Dummy Table Standings'!$B17,'Race Result (3)'!$M:$M),"")</f>
        <v>0</v>
      </c>
      <c r="AO17" s="146">
        <f>IF($B17&lt;&gt;"",SUMIF('Race Result (4)'!$I:$I,'Dummy Table Standings'!$B17,'Race Result (4)'!$M:$M),"")</f>
        <v>0</v>
      </c>
      <c r="AP17" s="146">
        <f>IF($B17&lt;&gt;"",SUMIF('Race Result (5)'!$I:$I,'Dummy Table Standings'!$B17,'Race Result (5)'!$M:$M),"")</f>
        <v>0</v>
      </c>
      <c r="AQ17" s="146">
        <f>IF($B17&lt;&gt;"",SUMIF('Race Result (6)'!$I:$I,'Dummy Table Standings'!$B17,'Race Result (6)'!$M:$M),"")</f>
        <v>0</v>
      </c>
      <c r="AR17" s="146">
        <f>IF($B17&lt;&gt;"",SUMIF('Race Result (7)'!$I:$I,'Dummy Table Standings'!$B17,'Race Result (7)'!$M:$M),"")</f>
        <v>0</v>
      </c>
      <c r="AS17" s="146">
        <f>IF($B17&lt;&gt;"",SUMIF('Race Result (8)'!$I:$I,'Dummy Table Standings'!$B17,'Race Result (8)'!$M:$M),"")</f>
        <v>0</v>
      </c>
      <c r="AT17" s="146">
        <f>IF($B17&lt;&gt;"",SUMIF('Race Result (9)'!$I:$I,'Dummy Table Standings'!$B17,'Race Result (9)'!$M:$M),"")</f>
        <v>0</v>
      </c>
      <c r="AU17" s="146">
        <f>IF($B17&lt;&gt;"",SUMIF('Race Result (10)'!$I:$I,'Dummy Table Standings'!$B17,'Race Result (10)'!$M:$M),"")</f>
        <v>0</v>
      </c>
      <c r="AV17" s="146">
        <f>IF($B17&lt;&gt;"",SUMIF('Race Result (11)'!$I:$I,'Dummy Table Standings'!$B17,'Race Result (11)'!$M:$M),"")</f>
        <v>0</v>
      </c>
      <c r="AW17" s="146">
        <f>IF($B17&lt;&gt;"",SUMIF('Race Result (12)'!$I:$I,'Dummy Table Standings'!$B17,'Race Result (12)'!$M:$M),"")</f>
        <v>0</v>
      </c>
      <c r="AX17" s="146">
        <f>IF($B17&lt;&gt;"",SUMIF('Race Result (13)'!$I:$I,'Dummy Table Standings'!$B17,'Race Result (13)'!$M:$M),"")</f>
        <v>0</v>
      </c>
      <c r="AY17" s="146">
        <f>IF($B17&lt;&gt;"",SUMIF('Race Result (14)'!$I:$I,'Dummy Table Standings'!$B17,'Race Result (14)'!$M:$M),"")</f>
        <v>0</v>
      </c>
      <c r="AZ17" s="146">
        <f>IF($B17&lt;&gt;"",SUMIF('Race Result (15)'!$I:$I,'Dummy Table Standings'!$B17,'Race Result (15)'!$M:$M),"")</f>
        <v>0</v>
      </c>
      <c r="BA17" s="146">
        <f>IF($B17&lt;&gt;"",SUMIF('Race Result (16)'!$I:$I,'Dummy Table Standings'!$B17,'Race Result (16)'!$M:$M),"")</f>
        <v>0</v>
      </c>
      <c r="BB17" s="146">
        <f>IF($B17&lt;&gt;"",SUMIF('Race Result (17)'!$I:$I,'Dummy Table Standings'!$B17,'Race Result (17)'!$M:$M),"")</f>
        <v>0</v>
      </c>
      <c r="BC17" s="146">
        <f>IF($B17&lt;&gt;"",SUMIF('Race Result (18)'!$I:$I,'Dummy Table Standings'!$B17,'Race Result (18)'!$M:$M),"")</f>
        <v>0</v>
      </c>
      <c r="BF17" s="145">
        <f t="shared" si="36"/>
        <v>0</v>
      </c>
      <c r="BG17" s="145">
        <f t="shared" si="37"/>
        <v>0</v>
      </c>
      <c r="BH17" s="145">
        <f t="shared" si="38"/>
        <v>0</v>
      </c>
      <c r="BI17" s="145">
        <f t="shared" si="39"/>
        <v>0</v>
      </c>
      <c r="BJ17" s="145">
        <f t="shared" si="40"/>
        <v>0</v>
      </c>
      <c r="BK17" s="145">
        <f t="shared" si="41"/>
        <v>0</v>
      </c>
      <c r="BL17" s="145">
        <f t="shared" si="42"/>
        <v>0</v>
      </c>
      <c r="BM17" s="145">
        <f t="shared" si="43"/>
        <v>0</v>
      </c>
      <c r="BN17" s="145">
        <f t="shared" si="44"/>
        <v>0</v>
      </c>
      <c r="BO17" s="145">
        <f t="shared" si="45"/>
        <v>0</v>
      </c>
      <c r="BP17" s="145">
        <f t="shared" si="46"/>
        <v>0</v>
      </c>
      <c r="BQ17" s="145">
        <f t="shared" si="47"/>
        <v>0</v>
      </c>
      <c r="BR17" s="145">
        <f t="shared" si="48"/>
        <v>0</v>
      </c>
      <c r="BS17" s="145">
        <f t="shared" si="49"/>
        <v>0</v>
      </c>
      <c r="BT17" s="145">
        <f t="shared" si="50"/>
        <v>0</v>
      </c>
      <c r="BU17" s="145">
        <f t="shared" si="51"/>
        <v>0</v>
      </c>
      <c r="BV17" s="145">
        <f t="shared" si="52"/>
        <v>0</v>
      </c>
      <c r="BW17" s="145">
        <f t="shared" si="53"/>
        <v>0</v>
      </c>
      <c r="BZ17" s="145">
        <f>IF(B17&lt;&gt;"",RANK(BF17,BF$3:BF$32)+COUNTIF(BF$3:BF17,BF17)-1,"")</f>
        <v>15</v>
      </c>
      <c r="CA17" s="145">
        <f>IF(C17&lt;&gt;"",RANK(BG17,BG$3:BG$32)+COUNTIF(BG$3:BG17,BG17)-1,"")</f>
        <v>15</v>
      </c>
      <c r="CB17" s="145">
        <f>IF(D17&lt;&gt;"",RANK(BH17,BH$3:BH$32)+COUNTIF(BH$3:BH17,BH17)-1,"")</f>
        <v>15</v>
      </c>
      <c r="CC17" s="145">
        <f>IF(E17&lt;&gt;"",RANK(BI17,BI$3:BI$32)+COUNTIF(BI$3:BI17,BI17)-1,"")</f>
        <v>15</v>
      </c>
      <c r="CD17" s="145">
        <f>IF(F17&lt;&gt;"",RANK(BJ17,BJ$3:BJ$32)+COUNTIF(BJ$3:BJ17,BJ17)-1,"")</f>
        <v>15</v>
      </c>
      <c r="CE17" s="145">
        <f>IF(G17&lt;&gt;"",RANK(BK17,BK$3:BK$32)+COUNTIF(BK$3:BK17,BK17)-1,"")</f>
        <v>15</v>
      </c>
      <c r="CF17" s="145">
        <f>IF(H17&lt;&gt;"",RANK(BL17,BL$3:BL$32)+COUNTIF(BL$3:BL17,BL17)-1,"")</f>
        <v>15</v>
      </c>
      <c r="CG17" s="145">
        <f>IF(I17&lt;&gt;"",RANK(BM17,BM$3:BM$32)+COUNTIF(BM$3:BM17,BM17)-1,"")</f>
        <v>15</v>
      </c>
      <c r="CH17" s="145">
        <f>IF(J17&lt;&gt;"",RANK(BN17,BN$3:BN$32)+COUNTIF(BN$3:BN17,BN17)-1,"")</f>
        <v>15</v>
      </c>
      <c r="CI17" s="145">
        <f>IF(K17&lt;&gt;"",RANK(BO17,BO$3:BO$32)+COUNTIF(BO$3:BO17,BO17)-1,"")</f>
        <v>15</v>
      </c>
      <c r="CJ17" s="145">
        <f>IF(L17&lt;&gt;"",RANK(BP17,BP$3:BP$32)+COUNTIF(BP$3:BP17,BP17)-1,"")</f>
        <v>15</v>
      </c>
      <c r="CK17" s="145">
        <f>IF(M17&lt;&gt;"",RANK(BQ17,BQ$3:BQ$32)+COUNTIF(BQ$3:BQ17,BQ17)-1,"")</f>
        <v>15</v>
      </c>
      <c r="CL17" s="145">
        <f>IF(N17&lt;&gt;"",RANK(BR17,BR$3:BR$32)+COUNTIF(BR$3:BR17,BR17)-1,"")</f>
        <v>15</v>
      </c>
      <c r="CM17" s="145">
        <f>IF(O17&lt;&gt;"",RANK(BS17,BS$3:BS$32)+COUNTIF(BS$3:BS17,BS17)-1,"")</f>
        <v>15</v>
      </c>
      <c r="CN17" s="145">
        <f>IF(U17&lt;&gt;"",RANK(BT17,BT$3:BT$32)+COUNTIF(BT$3:BT17,BT17)-1,"")</f>
        <v>15</v>
      </c>
      <c r="CO17" s="145">
        <f>IF(V17&lt;&gt;"",RANK(BU17,BU$3:BU$32)+COUNTIF(BU$3:BU17,BU17)-1,"")</f>
        <v>15</v>
      </c>
      <c r="CP17" s="145">
        <f>IF(W17&lt;&gt;"",RANK(BV17,BV$3:BV$32)+COUNTIF(BV$3:BV17,BV17)-1,"")</f>
        <v>15</v>
      </c>
      <c r="CQ17" s="145">
        <f>IF(X17&lt;&gt;"",RANK(BW17,BW$3:BW$32)+COUNTIF(BW$3:BW17,BW17)-1,"")</f>
        <v>15</v>
      </c>
    </row>
    <row r="18" spans="1:95" x14ac:dyDescent="0.2">
      <c r="A18" s="144">
        <f t="shared" si="3"/>
        <v>16</v>
      </c>
      <c r="B18" s="144" t="str">
        <f>IF('Team and Driver'!H22&lt;&gt;"",'Team and Driver'!H22,"")</f>
        <v>Michael Laverty</v>
      </c>
      <c r="C18" s="144" t="str">
        <f>IF(B18&lt;&gt;"",VLOOKUP(B18,'Team and Driver'!$H$7:$K$36,3,FALSE),"")</f>
        <v>Great Britain</v>
      </c>
      <c r="D18" s="144" t="str">
        <f>IF(B18&lt;&gt;"",VLOOKUP(B18,'Team and Driver'!$H$6:$P$40,4,FALSE),"")</f>
        <v>Paul Bird Motorsport</v>
      </c>
      <c r="E18" s="144">
        <f t="shared" si="4"/>
        <v>0</v>
      </c>
      <c r="F18" s="144">
        <f t="shared" si="5"/>
        <v>0</v>
      </c>
      <c r="G18" s="144">
        <f t="shared" si="6"/>
        <v>0</v>
      </c>
      <c r="H18" s="144">
        <f t="shared" si="7"/>
        <v>0</v>
      </c>
      <c r="I18" s="144">
        <f t="shared" si="8"/>
        <v>0</v>
      </c>
      <c r="J18" s="144">
        <f t="shared" si="9"/>
        <v>0</v>
      </c>
      <c r="K18" s="144">
        <f t="shared" si="10"/>
        <v>0</v>
      </c>
      <c r="L18" s="144">
        <f t="shared" si="11"/>
        <v>0</v>
      </c>
      <c r="M18" s="144">
        <f t="shared" si="12"/>
        <v>0</v>
      </c>
      <c r="N18" s="144">
        <f t="shared" si="13"/>
        <v>0</v>
      </c>
      <c r="O18" s="144">
        <f t="shared" si="14"/>
        <v>0</v>
      </c>
      <c r="P18" s="144">
        <f t="shared" si="15"/>
        <v>0</v>
      </c>
      <c r="Q18" s="144">
        <f t="shared" si="16"/>
        <v>0</v>
      </c>
      <c r="R18" s="144">
        <f t="shared" si="17"/>
        <v>0</v>
      </c>
      <c r="S18" s="144">
        <f t="shared" si="18"/>
        <v>0</v>
      </c>
      <c r="T18" s="144">
        <f t="shared" si="19"/>
        <v>0</v>
      </c>
      <c r="U18" s="144">
        <f t="shared" si="20"/>
        <v>0</v>
      </c>
      <c r="V18" s="144">
        <f t="shared" si="21"/>
        <v>0</v>
      </c>
      <c r="W18" s="144">
        <f t="shared" si="22"/>
        <v>0</v>
      </c>
      <c r="X18" s="144">
        <f t="shared" si="23"/>
        <v>0</v>
      </c>
      <c r="Y18" s="144">
        <f t="shared" si="24"/>
        <v>0</v>
      </c>
      <c r="Z18" s="144">
        <f t="shared" si="25"/>
        <v>0</v>
      </c>
      <c r="AA18" s="144">
        <f t="shared" si="26"/>
        <v>0</v>
      </c>
      <c r="AB18" s="144">
        <f t="shared" si="27"/>
        <v>0</v>
      </c>
      <c r="AC18" s="144">
        <f t="shared" si="28"/>
        <v>0</v>
      </c>
      <c r="AD18" s="144">
        <f t="shared" si="29"/>
        <v>0</v>
      </c>
      <c r="AE18" s="144">
        <f t="shared" si="30"/>
        <v>0</v>
      </c>
      <c r="AF18" s="144">
        <f t="shared" si="31"/>
        <v>0</v>
      </c>
      <c r="AG18" s="144">
        <f t="shared" si="32"/>
        <v>0</v>
      </c>
      <c r="AH18" s="144">
        <f t="shared" si="33"/>
        <v>0</v>
      </c>
      <c r="AI18" s="144">
        <f t="shared" si="34"/>
        <v>0</v>
      </c>
      <c r="AJ18" s="144">
        <f t="shared" si="35"/>
        <v>15</v>
      </c>
      <c r="AK18" s="144">
        <f>IF(B18&lt;&gt;"",'Team and Driver'!M22,"")</f>
        <v>16</v>
      </c>
      <c r="AL18" s="146">
        <f>IF($B18&lt;&gt;"",SUMIF('Race Result'!$I:$I,'Dummy Table Standings'!$B18,'Race Result'!$M:$M),"")</f>
        <v>0</v>
      </c>
      <c r="AM18" s="146">
        <f>IF($B18&lt;&gt;"",SUMIF('Race Result (2)'!$I:$I,'Dummy Table Standings'!$B18,'Race Result (2)'!$M:$M),"")</f>
        <v>0</v>
      </c>
      <c r="AN18" s="146">
        <f>IF($B18&lt;&gt;"",SUMIF('Race Result (3)'!$I:$I,'Dummy Table Standings'!$B18,'Race Result (3)'!$M:$M),"")</f>
        <v>0</v>
      </c>
      <c r="AO18" s="146">
        <f>IF($B18&lt;&gt;"",SUMIF('Race Result (4)'!$I:$I,'Dummy Table Standings'!$B18,'Race Result (4)'!$M:$M),"")</f>
        <v>0</v>
      </c>
      <c r="AP18" s="146">
        <f>IF($B18&lt;&gt;"",SUMIF('Race Result (5)'!$I:$I,'Dummy Table Standings'!$B18,'Race Result (5)'!$M:$M),"")</f>
        <v>0</v>
      </c>
      <c r="AQ18" s="146">
        <f>IF($B18&lt;&gt;"",SUMIF('Race Result (6)'!$I:$I,'Dummy Table Standings'!$B18,'Race Result (6)'!$M:$M),"")</f>
        <v>0</v>
      </c>
      <c r="AR18" s="146">
        <f>IF($B18&lt;&gt;"",SUMIF('Race Result (7)'!$I:$I,'Dummy Table Standings'!$B18,'Race Result (7)'!$M:$M),"")</f>
        <v>0</v>
      </c>
      <c r="AS18" s="146">
        <f>IF($B18&lt;&gt;"",SUMIF('Race Result (8)'!$I:$I,'Dummy Table Standings'!$B18,'Race Result (8)'!$M:$M),"")</f>
        <v>0</v>
      </c>
      <c r="AT18" s="146">
        <f>IF($B18&lt;&gt;"",SUMIF('Race Result (9)'!$I:$I,'Dummy Table Standings'!$B18,'Race Result (9)'!$M:$M),"")</f>
        <v>0</v>
      </c>
      <c r="AU18" s="146">
        <f>IF($B18&lt;&gt;"",SUMIF('Race Result (10)'!$I:$I,'Dummy Table Standings'!$B18,'Race Result (10)'!$M:$M),"")</f>
        <v>0</v>
      </c>
      <c r="AV18" s="146">
        <f>IF($B18&lt;&gt;"",SUMIF('Race Result (11)'!$I:$I,'Dummy Table Standings'!$B18,'Race Result (11)'!$M:$M),"")</f>
        <v>0</v>
      </c>
      <c r="AW18" s="146">
        <f>IF($B18&lt;&gt;"",SUMIF('Race Result (12)'!$I:$I,'Dummy Table Standings'!$B18,'Race Result (12)'!$M:$M),"")</f>
        <v>0</v>
      </c>
      <c r="AX18" s="146">
        <f>IF($B18&lt;&gt;"",SUMIF('Race Result (13)'!$I:$I,'Dummy Table Standings'!$B18,'Race Result (13)'!$M:$M),"")</f>
        <v>0</v>
      </c>
      <c r="AY18" s="146">
        <f>IF($B18&lt;&gt;"",SUMIF('Race Result (14)'!$I:$I,'Dummy Table Standings'!$B18,'Race Result (14)'!$M:$M),"")</f>
        <v>0</v>
      </c>
      <c r="AZ18" s="146">
        <f>IF($B18&lt;&gt;"",SUMIF('Race Result (15)'!$I:$I,'Dummy Table Standings'!$B18,'Race Result (15)'!$M:$M),"")</f>
        <v>0</v>
      </c>
      <c r="BA18" s="146">
        <f>IF($B18&lt;&gt;"",SUMIF('Race Result (16)'!$I:$I,'Dummy Table Standings'!$B18,'Race Result (16)'!$M:$M),"")</f>
        <v>0</v>
      </c>
      <c r="BB18" s="146">
        <f>IF($B18&lt;&gt;"",SUMIF('Race Result (17)'!$I:$I,'Dummy Table Standings'!$B18,'Race Result (17)'!$M:$M),"")</f>
        <v>0</v>
      </c>
      <c r="BC18" s="146">
        <f>IF($B18&lt;&gt;"",SUMIF('Race Result (18)'!$I:$I,'Dummy Table Standings'!$B18,'Race Result (18)'!$M:$M),"")</f>
        <v>0</v>
      </c>
      <c r="BF18" s="145">
        <f t="shared" si="36"/>
        <v>0</v>
      </c>
      <c r="BG18" s="145">
        <f t="shared" si="37"/>
        <v>0</v>
      </c>
      <c r="BH18" s="145">
        <f t="shared" si="38"/>
        <v>0</v>
      </c>
      <c r="BI18" s="145">
        <f t="shared" si="39"/>
        <v>0</v>
      </c>
      <c r="BJ18" s="145">
        <f t="shared" si="40"/>
        <v>0</v>
      </c>
      <c r="BK18" s="145">
        <f t="shared" si="41"/>
        <v>0</v>
      </c>
      <c r="BL18" s="145">
        <f t="shared" si="42"/>
        <v>0</v>
      </c>
      <c r="BM18" s="145">
        <f t="shared" si="43"/>
        <v>0</v>
      </c>
      <c r="BN18" s="145">
        <f t="shared" si="44"/>
        <v>0</v>
      </c>
      <c r="BO18" s="145">
        <f t="shared" si="45"/>
        <v>0</v>
      </c>
      <c r="BP18" s="145">
        <f t="shared" si="46"/>
        <v>0</v>
      </c>
      <c r="BQ18" s="145">
        <f t="shared" si="47"/>
        <v>0</v>
      </c>
      <c r="BR18" s="145">
        <f t="shared" si="48"/>
        <v>0</v>
      </c>
      <c r="BS18" s="145">
        <f t="shared" si="49"/>
        <v>0</v>
      </c>
      <c r="BT18" s="145">
        <f t="shared" si="50"/>
        <v>0</v>
      </c>
      <c r="BU18" s="145">
        <f t="shared" si="51"/>
        <v>0</v>
      </c>
      <c r="BV18" s="145">
        <f t="shared" si="52"/>
        <v>0</v>
      </c>
      <c r="BW18" s="145">
        <f t="shared" si="53"/>
        <v>0</v>
      </c>
      <c r="BZ18" s="145">
        <f>IF(B18&lt;&gt;"",RANK(BF18,BF$3:BF$32)+COUNTIF(BF$3:BF18,BF18)-1,"")</f>
        <v>16</v>
      </c>
      <c r="CA18" s="145">
        <f>IF(C18&lt;&gt;"",RANK(BG18,BG$3:BG$32)+COUNTIF(BG$3:BG18,BG18)-1,"")</f>
        <v>16</v>
      </c>
      <c r="CB18" s="145">
        <f>IF(D18&lt;&gt;"",RANK(BH18,BH$3:BH$32)+COUNTIF(BH$3:BH18,BH18)-1,"")</f>
        <v>16</v>
      </c>
      <c r="CC18" s="145">
        <f>IF(E18&lt;&gt;"",RANK(BI18,BI$3:BI$32)+COUNTIF(BI$3:BI18,BI18)-1,"")</f>
        <v>16</v>
      </c>
      <c r="CD18" s="145">
        <f>IF(F18&lt;&gt;"",RANK(BJ18,BJ$3:BJ$32)+COUNTIF(BJ$3:BJ18,BJ18)-1,"")</f>
        <v>16</v>
      </c>
      <c r="CE18" s="145">
        <f>IF(G18&lt;&gt;"",RANK(BK18,BK$3:BK$32)+COUNTIF(BK$3:BK18,BK18)-1,"")</f>
        <v>16</v>
      </c>
      <c r="CF18" s="145">
        <f>IF(H18&lt;&gt;"",RANK(BL18,BL$3:BL$32)+COUNTIF(BL$3:BL18,BL18)-1,"")</f>
        <v>16</v>
      </c>
      <c r="CG18" s="145">
        <f>IF(I18&lt;&gt;"",RANK(BM18,BM$3:BM$32)+COUNTIF(BM$3:BM18,BM18)-1,"")</f>
        <v>16</v>
      </c>
      <c r="CH18" s="145">
        <f>IF(J18&lt;&gt;"",RANK(BN18,BN$3:BN$32)+COUNTIF(BN$3:BN18,BN18)-1,"")</f>
        <v>16</v>
      </c>
      <c r="CI18" s="145">
        <f>IF(K18&lt;&gt;"",RANK(BO18,BO$3:BO$32)+COUNTIF(BO$3:BO18,BO18)-1,"")</f>
        <v>16</v>
      </c>
      <c r="CJ18" s="145">
        <f>IF(L18&lt;&gt;"",RANK(BP18,BP$3:BP$32)+COUNTIF(BP$3:BP18,BP18)-1,"")</f>
        <v>16</v>
      </c>
      <c r="CK18" s="145">
        <f>IF(M18&lt;&gt;"",RANK(BQ18,BQ$3:BQ$32)+COUNTIF(BQ$3:BQ18,BQ18)-1,"")</f>
        <v>16</v>
      </c>
      <c r="CL18" s="145">
        <f>IF(N18&lt;&gt;"",RANK(BR18,BR$3:BR$32)+COUNTIF(BR$3:BR18,BR18)-1,"")</f>
        <v>16</v>
      </c>
      <c r="CM18" s="145">
        <f>IF(O18&lt;&gt;"",RANK(BS18,BS$3:BS$32)+COUNTIF(BS$3:BS18,BS18)-1,"")</f>
        <v>16</v>
      </c>
      <c r="CN18" s="145">
        <f>IF(U18&lt;&gt;"",RANK(BT18,BT$3:BT$32)+COUNTIF(BT$3:BT18,BT18)-1,"")</f>
        <v>16</v>
      </c>
      <c r="CO18" s="145">
        <f>IF(V18&lt;&gt;"",RANK(BU18,BU$3:BU$32)+COUNTIF(BU$3:BU18,BU18)-1,"")</f>
        <v>16</v>
      </c>
      <c r="CP18" s="145">
        <f>IF(W18&lt;&gt;"",RANK(BV18,BV$3:BV$32)+COUNTIF(BV$3:BV18,BV18)-1,"")</f>
        <v>16</v>
      </c>
      <c r="CQ18" s="145">
        <f>IF(X18&lt;&gt;"",RANK(BW18,BW$3:BW$32)+COUNTIF(BW$3:BW18,BW18)-1,"")</f>
        <v>16</v>
      </c>
    </row>
    <row r="19" spans="1:95" x14ac:dyDescent="0.2">
      <c r="A19" s="144">
        <f t="shared" si="3"/>
        <v>17</v>
      </c>
      <c r="B19" s="144" t="str">
        <f>IF('Team and Driver'!H23&lt;&gt;"",'Team and Driver'!H23,"")</f>
        <v>Randy De Puniet</v>
      </c>
      <c r="C19" s="144" t="str">
        <f>IF(B19&lt;&gt;"",VLOOKUP(B19,'Team and Driver'!$H$7:$K$36,3,FALSE),"")</f>
        <v>France</v>
      </c>
      <c r="D19" s="144" t="str">
        <f>IF(B19&lt;&gt;"",VLOOKUP(B19,'Team and Driver'!$H$6:$P$40,4,FALSE),"")</f>
        <v>Power Electronics Aspar</v>
      </c>
      <c r="E19" s="144">
        <f t="shared" si="4"/>
        <v>0</v>
      </c>
      <c r="F19" s="144">
        <f t="shared" si="5"/>
        <v>0</v>
      </c>
      <c r="G19" s="144">
        <f t="shared" si="6"/>
        <v>0</v>
      </c>
      <c r="H19" s="144">
        <f t="shared" si="7"/>
        <v>0</v>
      </c>
      <c r="I19" s="144">
        <f t="shared" si="8"/>
        <v>0</v>
      </c>
      <c r="J19" s="144">
        <f t="shared" si="9"/>
        <v>0</v>
      </c>
      <c r="K19" s="144">
        <f t="shared" si="10"/>
        <v>0</v>
      </c>
      <c r="L19" s="144">
        <f t="shared" si="11"/>
        <v>0</v>
      </c>
      <c r="M19" s="144">
        <f t="shared" si="12"/>
        <v>0</v>
      </c>
      <c r="N19" s="144">
        <f t="shared" si="13"/>
        <v>0</v>
      </c>
      <c r="O19" s="144">
        <f t="shared" si="14"/>
        <v>0</v>
      </c>
      <c r="P19" s="144">
        <f t="shared" si="15"/>
        <v>0</v>
      </c>
      <c r="Q19" s="144">
        <f t="shared" si="16"/>
        <v>0</v>
      </c>
      <c r="R19" s="144">
        <f t="shared" si="17"/>
        <v>0</v>
      </c>
      <c r="S19" s="144">
        <f t="shared" si="18"/>
        <v>0</v>
      </c>
      <c r="T19" s="144">
        <f t="shared" si="19"/>
        <v>0</v>
      </c>
      <c r="U19" s="144">
        <f t="shared" si="20"/>
        <v>0</v>
      </c>
      <c r="V19" s="144">
        <f t="shared" si="21"/>
        <v>0</v>
      </c>
      <c r="W19" s="144">
        <f t="shared" si="22"/>
        <v>0</v>
      </c>
      <c r="X19" s="144">
        <f t="shared" si="23"/>
        <v>0</v>
      </c>
      <c r="Y19" s="144">
        <f t="shared" si="24"/>
        <v>0</v>
      </c>
      <c r="Z19" s="144">
        <f t="shared" si="25"/>
        <v>0</v>
      </c>
      <c r="AA19" s="144">
        <f t="shared" si="26"/>
        <v>0</v>
      </c>
      <c r="AB19" s="144">
        <f t="shared" si="27"/>
        <v>0</v>
      </c>
      <c r="AC19" s="144">
        <f t="shared" si="28"/>
        <v>0</v>
      </c>
      <c r="AD19" s="144">
        <f t="shared" si="29"/>
        <v>0</v>
      </c>
      <c r="AE19" s="144">
        <f t="shared" si="30"/>
        <v>0</v>
      </c>
      <c r="AF19" s="144">
        <f t="shared" si="31"/>
        <v>0</v>
      </c>
      <c r="AG19" s="144">
        <f t="shared" si="32"/>
        <v>0</v>
      </c>
      <c r="AH19" s="144">
        <f t="shared" si="33"/>
        <v>0</v>
      </c>
      <c r="AI19" s="144">
        <f t="shared" si="34"/>
        <v>0</v>
      </c>
      <c r="AJ19" s="144">
        <f t="shared" si="35"/>
        <v>16</v>
      </c>
      <c r="AK19" s="144">
        <f>IF(B19&lt;&gt;"",'Team and Driver'!M23,"")</f>
        <v>17</v>
      </c>
      <c r="AL19" s="146">
        <f>IF($B19&lt;&gt;"",SUMIF('Race Result'!$I:$I,'Dummy Table Standings'!$B19,'Race Result'!$M:$M),"")</f>
        <v>0</v>
      </c>
      <c r="AM19" s="146">
        <f>IF($B19&lt;&gt;"",SUMIF('Race Result (2)'!$I:$I,'Dummy Table Standings'!$B19,'Race Result (2)'!$M:$M),"")</f>
        <v>0</v>
      </c>
      <c r="AN19" s="146">
        <f>IF($B19&lt;&gt;"",SUMIF('Race Result (3)'!$I:$I,'Dummy Table Standings'!$B19,'Race Result (3)'!$M:$M),"")</f>
        <v>0</v>
      </c>
      <c r="AO19" s="146">
        <f>IF($B19&lt;&gt;"",SUMIF('Race Result (4)'!$I:$I,'Dummy Table Standings'!$B19,'Race Result (4)'!$M:$M),"")</f>
        <v>0</v>
      </c>
      <c r="AP19" s="146">
        <f>IF($B19&lt;&gt;"",SUMIF('Race Result (5)'!$I:$I,'Dummy Table Standings'!$B19,'Race Result (5)'!$M:$M),"")</f>
        <v>0</v>
      </c>
      <c r="AQ19" s="146">
        <f>IF($B19&lt;&gt;"",SUMIF('Race Result (6)'!$I:$I,'Dummy Table Standings'!$B19,'Race Result (6)'!$M:$M),"")</f>
        <v>0</v>
      </c>
      <c r="AR19" s="146">
        <f>IF($B19&lt;&gt;"",SUMIF('Race Result (7)'!$I:$I,'Dummy Table Standings'!$B19,'Race Result (7)'!$M:$M),"")</f>
        <v>0</v>
      </c>
      <c r="AS19" s="146">
        <f>IF($B19&lt;&gt;"",SUMIF('Race Result (8)'!$I:$I,'Dummy Table Standings'!$B19,'Race Result (8)'!$M:$M),"")</f>
        <v>0</v>
      </c>
      <c r="AT19" s="146">
        <f>IF($B19&lt;&gt;"",SUMIF('Race Result (9)'!$I:$I,'Dummy Table Standings'!$B19,'Race Result (9)'!$M:$M),"")</f>
        <v>0</v>
      </c>
      <c r="AU19" s="146">
        <f>IF($B19&lt;&gt;"",SUMIF('Race Result (10)'!$I:$I,'Dummy Table Standings'!$B19,'Race Result (10)'!$M:$M),"")</f>
        <v>0</v>
      </c>
      <c r="AV19" s="146">
        <f>IF($B19&lt;&gt;"",SUMIF('Race Result (11)'!$I:$I,'Dummy Table Standings'!$B19,'Race Result (11)'!$M:$M),"")</f>
        <v>0</v>
      </c>
      <c r="AW19" s="146">
        <f>IF($B19&lt;&gt;"",SUMIF('Race Result (12)'!$I:$I,'Dummy Table Standings'!$B19,'Race Result (12)'!$M:$M),"")</f>
        <v>0</v>
      </c>
      <c r="AX19" s="146">
        <f>IF($B19&lt;&gt;"",SUMIF('Race Result (13)'!$I:$I,'Dummy Table Standings'!$B19,'Race Result (13)'!$M:$M),"")</f>
        <v>0</v>
      </c>
      <c r="AY19" s="146">
        <f>IF($B19&lt;&gt;"",SUMIF('Race Result (14)'!$I:$I,'Dummy Table Standings'!$B19,'Race Result (14)'!$M:$M),"")</f>
        <v>0</v>
      </c>
      <c r="AZ19" s="146">
        <f>IF($B19&lt;&gt;"",SUMIF('Race Result (15)'!$I:$I,'Dummy Table Standings'!$B19,'Race Result (15)'!$M:$M),"")</f>
        <v>0</v>
      </c>
      <c r="BA19" s="146">
        <f>IF($B19&lt;&gt;"",SUMIF('Race Result (16)'!$I:$I,'Dummy Table Standings'!$B19,'Race Result (16)'!$M:$M),"")</f>
        <v>0</v>
      </c>
      <c r="BB19" s="146">
        <f>IF($B19&lt;&gt;"",SUMIF('Race Result (17)'!$I:$I,'Dummy Table Standings'!$B19,'Race Result (17)'!$M:$M),"")</f>
        <v>0</v>
      </c>
      <c r="BC19" s="146">
        <f>IF($B19&lt;&gt;"",SUMIF('Race Result (18)'!$I:$I,'Dummy Table Standings'!$B19,'Race Result (18)'!$M:$M),"")</f>
        <v>0</v>
      </c>
      <c r="BF19" s="145">
        <f t="shared" si="36"/>
        <v>0</v>
      </c>
      <c r="BG19" s="145">
        <f t="shared" si="37"/>
        <v>0</v>
      </c>
      <c r="BH19" s="145">
        <f t="shared" si="38"/>
        <v>0</v>
      </c>
      <c r="BI19" s="145">
        <f t="shared" si="39"/>
        <v>0</v>
      </c>
      <c r="BJ19" s="145">
        <f t="shared" si="40"/>
        <v>0</v>
      </c>
      <c r="BK19" s="145">
        <f t="shared" si="41"/>
        <v>0</v>
      </c>
      <c r="BL19" s="145">
        <f t="shared" si="42"/>
        <v>0</v>
      </c>
      <c r="BM19" s="145">
        <f t="shared" si="43"/>
        <v>0</v>
      </c>
      <c r="BN19" s="145">
        <f t="shared" si="44"/>
        <v>0</v>
      </c>
      <c r="BO19" s="145">
        <f t="shared" si="45"/>
        <v>0</v>
      </c>
      <c r="BP19" s="145">
        <f t="shared" si="46"/>
        <v>0</v>
      </c>
      <c r="BQ19" s="145">
        <f t="shared" si="47"/>
        <v>0</v>
      </c>
      <c r="BR19" s="145">
        <f t="shared" si="48"/>
        <v>0</v>
      </c>
      <c r="BS19" s="145">
        <f t="shared" si="49"/>
        <v>0</v>
      </c>
      <c r="BT19" s="145">
        <f t="shared" si="50"/>
        <v>0</v>
      </c>
      <c r="BU19" s="145">
        <f t="shared" si="51"/>
        <v>0</v>
      </c>
      <c r="BV19" s="145">
        <f t="shared" si="52"/>
        <v>0</v>
      </c>
      <c r="BW19" s="145">
        <f t="shared" si="53"/>
        <v>0</v>
      </c>
      <c r="BZ19" s="145">
        <f>IF(B19&lt;&gt;"",RANK(BF19,BF$3:BF$32)+COUNTIF(BF$3:BF19,BF19)-1,"")</f>
        <v>17</v>
      </c>
      <c r="CA19" s="145">
        <f>IF(C19&lt;&gt;"",RANK(BG19,BG$3:BG$32)+COUNTIF(BG$3:BG19,BG19)-1,"")</f>
        <v>17</v>
      </c>
      <c r="CB19" s="145">
        <f>IF(D19&lt;&gt;"",RANK(BH19,BH$3:BH$32)+COUNTIF(BH$3:BH19,BH19)-1,"")</f>
        <v>17</v>
      </c>
      <c r="CC19" s="145">
        <f>IF(E19&lt;&gt;"",RANK(BI19,BI$3:BI$32)+COUNTIF(BI$3:BI19,BI19)-1,"")</f>
        <v>17</v>
      </c>
      <c r="CD19" s="145">
        <f>IF(F19&lt;&gt;"",RANK(BJ19,BJ$3:BJ$32)+COUNTIF(BJ$3:BJ19,BJ19)-1,"")</f>
        <v>17</v>
      </c>
      <c r="CE19" s="145">
        <f>IF(G19&lt;&gt;"",RANK(BK19,BK$3:BK$32)+COUNTIF(BK$3:BK19,BK19)-1,"")</f>
        <v>17</v>
      </c>
      <c r="CF19" s="145">
        <f>IF(H19&lt;&gt;"",RANK(BL19,BL$3:BL$32)+COUNTIF(BL$3:BL19,BL19)-1,"")</f>
        <v>17</v>
      </c>
      <c r="CG19" s="145">
        <f>IF(I19&lt;&gt;"",RANK(BM19,BM$3:BM$32)+COUNTIF(BM$3:BM19,BM19)-1,"")</f>
        <v>17</v>
      </c>
      <c r="CH19" s="145">
        <f>IF(J19&lt;&gt;"",RANK(BN19,BN$3:BN$32)+COUNTIF(BN$3:BN19,BN19)-1,"")</f>
        <v>17</v>
      </c>
      <c r="CI19" s="145">
        <f>IF(K19&lt;&gt;"",RANK(BO19,BO$3:BO$32)+COUNTIF(BO$3:BO19,BO19)-1,"")</f>
        <v>17</v>
      </c>
      <c r="CJ19" s="145">
        <f>IF(L19&lt;&gt;"",RANK(BP19,BP$3:BP$32)+COUNTIF(BP$3:BP19,BP19)-1,"")</f>
        <v>17</v>
      </c>
      <c r="CK19" s="145">
        <f>IF(M19&lt;&gt;"",RANK(BQ19,BQ$3:BQ$32)+COUNTIF(BQ$3:BQ19,BQ19)-1,"")</f>
        <v>17</v>
      </c>
      <c r="CL19" s="145">
        <f>IF(N19&lt;&gt;"",RANK(BR19,BR$3:BR$32)+COUNTIF(BR$3:BR19,BR19)-1,"")</f>
        <v>17</v>
      </c>
      <c r="CM19" s="145">
        <f>IF(O19&lt;&gt;"",RANK(BS19,BS$3:BS$32)+COUNTIF(BS$3:BS19,BS19)-1,"")</f>
        <v>17</v>
      </c>
      <c r="CN19" s="145">
        <f>IF(U19&lt;&gt;"",RANK(BT19,BT$3:BT$32)+COUNTIF(BT$3:BT19,BT19)-1,"")</f>
        <v>17</v>
      </c>
      <c r="CO19" s="145">
        <f>IF(V19&lt;&gt;"",RANK(BU19,BU$3:BU$32)+COUNTIF(BU$3:BU19,BU19)-1,"")</f>
        <v>17</v>
      </c>
      <c r="CP19" s="145">
        <f>IF(W19&lt;&gt;"",RANK(BV19,BV$3:BV$32)+COUNTIF(BV$3:BV19,BV19)-1,"")</f>
        <v>17</v>
      </c>
      <c r="CQ19" s="145">
        <f>IF(X19&lt;&gt;"",RANK(BW19,BW$3:BW$32)+COUNTIF(BW$3:BW19,BW19)-1,"")</f>
        <v>17</v>
      </c>
    </row>
    <row r="20" spans="1:95" x14ac:dyDescent="0.2">
      <c r="A20" s="144">
        <f t="shared" si="3"/>
        <v>18</v>
      </c>
      <c r="B20" s="144" t="str">
        <f>IF('Team and Driver'!H24&lt;&gt;"",'Team and Driver'!H24,"")</f>
        <v>Aleix Espargaro</v>
      </c>
      <c r="C20" s="144" t="str">
        <f>IF(B20&lt;&gt;"",VLOOKUP(B20,'Team and Driver'!$H$7:$K$36,3,FALSE),"")</f>
        <v>Spain</v>
      </c>
      <c r="D20" s="144" t="str">
        <f>IF(B20&lt;&gt;"",VLOOKUP(B20,'Team and Driver'!$H$6:$P$40,4,FALSE),"")</f>
        <v>Power Electronics Aspar</v>
      </c>
      <c r="E20" s="144">
        <f t="shared" si="4"/>
        <v>0</v>
      </c>
      <c r="F20" s="144">
        <f t="shared" si="5"/>
        <v>0</v>
      </c>
      <c r="G20" s="144">
        <f t="shared" si="6"/>
        <v>0</v>
      </c>
      <c r="H20" s="144">
        <f t="shared" si="7"/>
        <v>0</v>
      </c>
      <c r="I20" s="144">
        <f t="shared" si="8"/>
        <v>0</v>
      </c>
      <c r="J20" s="144">
        <f t="shared" si="9"/>
        <v>0</v>
      </c>
      <c r="K20" s="144">
        <f t="shared" si="10"/>
        <v>0</v>
      </c>
      <c r="L20" s="144">
        <f t="shared" si="11"/>
        <v>0</v>
      </c>
      <c r="M20" s="144">
        <f t="shared" si="12"/>
        <v>0</v>
      </c>
      <c r="N20" s="144">
        <f t="shared" si="13"/>
        <v>0</v>
      </c>
      <c r="O20" s="144">
        <f t="shared" si="14"/>
        <v>0</v>
      </c>
      <c r="P20" s="144">
        <f t="shared" si="15"/>
        <v>0</v>
      </c>
      <c r="Q20" s="144">
        <f t="shared" si="16"/>
        <v>0</v>
      </c>
      <c r="R20" s="144">
        <f t="shared" si="17"/>
        <v>0</v>
      </c>
      <c r="S20" s="144">
        <f t="shared" si="18"/>
        <v>0</v>
      </c>
      <c r="T20" s="144">
        <f t="shared" si="19"/>
        <v>0</v>
      </c>
      <c r="U20" s="144">
        <f t="shared" si="20"/>
        <v>0</v>
      </c>
      <c r="V20" s="144">
        <f t="shared" si="21"/>
        <v>0</v>
      </c>
      <c r="W20" s="144">
        <f t="shared" si="22"/>
        <v>0</v>
      </c>
      <c r="X20" s="144">
        <f t="shared" si="23"/>
        <v>0</v>
      </c>
      <c r="Y20" s="144">
        <f t="shared" si="24"/>
        <v>0</v>
      </c>
      <c r="Z20" s="144">
        <f t="shared" si="25"/>
        <v>0</v>
      </c>
      <c r="AA20" s="144">
        <f t="shared" si="26"/>
        <v>0</v>
      </c>
      <c r="AB20" s="144">
        <f t="shared" si="27"/>
        <v>0</v>
      </c>
      <c r="AC20" s="144">
        <f t="shared" si="28"/>
        <v>0</v>
      </c>
      <c r="AD20" s="144">
        <f t="shared" si="29"/>
        <v>0</v>
      </c>
      <c r="AE20" s="144">
        <f t="shared" si="30"/>
        <v>0</v>
      </c>
      <c r="AF20" s="144">
        <f t="shared" si="31"/>
        <v>0</v>
      </c>
      <c r="AG20" s="144">
        <f t="shared" si="32"/>
        <v>0</v>
      </c>
      <c r="AH20" s="144">
        <f t="shared" si="33"/>
        <v>0</v>
      </c>
      <c r="AI20" s="144">
        <f t="shared" si="34"/>
        <v>0</v>
      </c>
      <c r="AJ20" s="144">
        <f t="shared" si="35"/>
        <v>17</v>
      </c>
      <c r="AK20" s="144">
        <f>IF(B20&lt;&gt;"",'Team and Driver'!M24,"")</f>
        <v>18</v>
      </c>
      <c r="AL20" s="146">
        <f>IF($B20&lt;&gt;"",SUMIF('Race Result'!$I:$I,'Dummy Table Standings'!$B20,'Race Result'!$M:$M),"")</f>
        <v>0</v>
      </c>
      <c r="AM20" s="146">
        <f>IF($B20&lt;&gt;"",SUMIF('Race Result (2)'!$I:$I,'Dummy Table Standings'!$B20,'Race Result (2)'!$M:$M),"")</f>
        <v>0</v>
      </c>
      <c r="AN20" s="146">
        <f>IF($B20&lt;&gt;"",SUMIF('Race Result (3)'!$I:$I,'Dummy Table Standings'!$B20,'Race Result (3)'!$M:$M),"")</f>
        <v>0</v>
      </c>
      <c r="AO20" s="146">
        <f>IF($B20&lt;&gt;"",SUMIF('Race Result (4)'!$I:$I,'Dummy Table Standings'!$B20,'Race Result (4)'!$M:$M),"")</f>
        <v>0</v>
      </c>
      <c r="AP20" s="146">
        <f>IF($B20&lt;&gt;"",SUMIF('Race Result (5)'!$I:$I,'Dummy Table Standings'!$B20,'Race Result (5)'!$M:$M),"")</f>
        <v>0</v>
      </c>
      <c r="AQ20" s="146">
        <f>IF($B20&lt;&gt;"",SUMIF('Race Result (6)'!$I:$I,'Dummy Table Standings'!$B20,'Race Result (6)'!$M:$M),"")</f>
        <v>0</v>
      </c>
      <c r="AR20" s="146">
        <f>IF($B20&lt;&gt;"",SUMIF('Race Result (7)'!$I:$I,'Dummy Table Standings'!$B20,'Race Result (7)'!$M:$M),"")</f>
        <v>0</v>
      </c>
      <c r="AS20" s="146">
        <f>IF($B20&lt;&gt;"",SUMIF('Race Result (8)'!$I:$I,'Dummy Table Standings'!$B20,'Race Result (8)'!$M:$M),"")</f>
        <v>0</v>
      </c>
      <c r="AT20" s="146">
        <f>IF($B20&lt;&gt;"",SUMIF('Race Result (9)'!$I:$I,'Dummy Table Standings'!$B20,'Race Result (9)'!$M:$M),"")</f>
        <v>0</v>
      </c>
      <c r="AU20" s="146">
        <f>IF($B20&lt;&gt;"",SUMIF('Race Result (10)'!$I:$I,'Dummy Table Standings'!$B20,'Race Result (10)'!$M:$M),"")</f>
        <v>0</v>
      </c>
      <c r="AV20" s="146">
        <f>IF($B20&lt;&gt;"",SUMIF('Race Result (11)'!$I:$I,'Dummy Table Standings'!$B20,'Race Result (11)'!$M:$M),"")</f>
        <v>0</v>
      </c>
      <c r="AW20" s="146">
        <f>IF($B20&lt;&gt;"",SUMIF('Race Result (12)'!$I:$I,'Dummy Table Standings'!$B20,'Race Result (12)'!$M:$M),"")</f>
        <v>0</v>
      </c>
      <c r="AX20" s="146">
        <f>IF($B20&lt;&gt;"",SUMIF('Race Result (13)'!$I:$I,'Dummy Table Standings'!$B20,'Race Result (13)'!$M:$M),"")</f>
        <v>0</v>
      </c>
      <c r="AY20" s="146">
        <f>IF($B20&lt;&gt;"",SUMIF('Race Result (14)'!$I:$I,'Dummy Table Standings'!$B20,'Race Result (14)'!$M:$M),"")</f>
        <v>0</v>
      </c>
      <c r="AZ20" s="146">
        <f>IF($B20&lt;&gt;"",SUMIF('Race Result (15)'!$I:$I,'Dummy Table Standings'!$B20,'Race Result (15)'!$M:$M),"")</f>
        <v>0</v>
      </c>
      <c r="BA20" s="146">
        <f>IF($B20&lt;&gt;"",SUMIF('Race Result (16)'!$I:$I,'Dummy Table Standings'!$B20,'Race Result (16)'!$M:$M),"")</f>
        <v>0</v>
      </c>
      <c r="BB20" s="146">
        <f>IF($B20&lt;&gt;"",SUMIF('Race Result (17)'!$I:$I,'Dummy Table Standings'!$B20,'Race Result (17)'!$M:$M),"")</f>
        <v>0</v>
      </c>
      <c r="BC20" s="146">
        <f>IF($B20&lt;&gt;"",SUMIF('Race Result (18)'!$I:$I,'Dummy Table Standings'!$B20,'Race Result (18)'!$M:$M),"")</f>
        <v>0</v>
      </c>
      <c r="BF20" s="145">
        <f t="shared" si="36"/>
        <v>0</v>
      </c>
      <c r="BG20" s="145">
        <f t="shared" si="37"/>
        <v>0</v>
      </c>
      <c r="BH20" s="145">
        <f t="shared" si="38"/>
        <v>0</v>
      </c>
      <c r="BI20" s="145">
        <f t="shared" si="39"/>
        <v>0</v>
      </c>
      <c r="BJ20" s="145">
        <f t="shared" si="40"/>
        <v>0</v>
      </c>
      <c r="BK20" s="145">
        <f t="shared" si="41"/>
        <v>0</v>
      </c>
      <c r="BL20" s="145">
        <f t="shared" si="42"/>
        <v>0</v>
      </c>
      <c r="BM20" s="145">
        <f t="shared" si="43"/>
        <v>0</v>
      </c>
      <c r="BN20" s="145">
        <f t="shared" si="44"/>
        <v>0</v>
      </c>
      <c r="BO20" s="145">
        <f t="shared" si="45"/>
        <v>0</v>
      </c>
      <c r="BP20" s="145">
        <f t="shared" si="46"/>
        <v>0</v>
      </c>
      <c r="BQ20" s="145">
        <f t="shared" si="47"/>
        <v>0</v>
      </c>
      <c r="BR20" s="145">
        <f t="shared" si="48"/>
        <v>0</v>
      </c>
      <c r="BS20" s="145">
        <f t="shared" si="49"/>
        <v>0</v>
      </c>
      <c r="BT20" s="145">
        <f t="shared" si="50"/>
        <v>0</v>
      </c>
      <c r="BU20" s="145">
        <f t="shared" si="51"/>
        <v>0</v>
      </c>
      <c r="BV20" s="145">
        <f t="shared" si="52"/>
        <v>0</v>
      </c>
      <c r="BW20" s="145">
        <f t="shared" si="53"/>
        <v>0</v>
      </c>
      <c r="BZ20" s="145">
        <f>IF(B20&lt;&gt;"",RANK(BF20,BF$3:BF$32)+COUNTIF(BF$3:BF20,BF20)-1,"")</f>
        <v>18</v>
      </c>
      <c r="CA20" s="145">
        <f>IF(C20&lt;&gt;"",RANK(BG20,BG$3:BG$32)+COUNTIF(BG$3:BG20,BG20)-1,"")</f>
        <v>18</v>
      </c>
      <c r="CB20" s="145">
        <f>IF(D20&lt;&gt;"",RANK(BH20,BH$3:BH$32)+COUNTIF(BH$3:BH20,BH20)-1,"")</f>
        <v>18</v>
      </c>
      <c r="CC20" s="145">
        <f>IF(E20&lt;&gt;"",RANK(BI20,BI$3:BI$32)+COUNTIF(BI$3:BI20,BI20)-1,"")</f>
        <v>18</v>
      </c>
      <c r="CD20" s="145">
        <f>IF(F20&lt;&gt;"",RANK(BJ20,BJ$3:BJ$32)+COUNTIF(BJ$3:BJ20,BJ20)-1,"")</f>
        <v>18</v>
      </c>
      <c r="CE20" s="145">
        <f>IF(G20&lt;&gt;"",RANK(BK20,BK$3:BK$32)+COUNTIF(BK$3:BK20,BK20)-1,"")</f>
        <v>18</v>
      </c>
      <c r="CF20" s="145">
        <f>IF(H20&lt;&gt;"",RANK(BL20,BL$3:BL$32)+COUNTIF(BL$3:BL20,BL20)-1,"")</f>
        <v>18</v>
      </c>
      <c r="CG20" s="145">
        <f>IF(I20&lt;&gt;"",RANK(BM20,BM$3:BM$32)+COUNTIF(BM$3:BM20,BM20)-1,"")</f>
        <v>18</v>
      </c>
      <c r="CH20" s="145">
        <f>IF(J20&lt;&gt;"",RANK(BN20,BN$3:BN$32)+COUNTIF(BN$3:BN20,BN20)-1,"")</f>
        <v>18</v>
      </c>
      <c r="CI20" s="145">
        <f>IF(K20&lt;&gt;"",RANK(BO20,BO$3:BO$32)+COUNTIF(BO$3:BO20,BO20)-1,"")</f>
        <v>18</v>
      </c>
      <c r="CJ20" s="145">
        <f>IF(L20&lt;&gt;"",RANK(BP20,BP$3:BP$32)+COUNTIF(BP$3:BP20,BP20)-1,"")</f>
        <v>18</v>
      </c>
      <c r="CK20" s="145">
        <f>IF(M20&lt;&gt;"",RANK(BQ20,BQ$3:BQ$32)+COUNTIF(BQ$3:BQ20,BQ20)-1,"")</f>
        <v>18</v>
      </c>
      <c r="CL20" s="145">
        <f>IF(N20&lt;&gt;"",RANK(BR20,BR$3:BR$32)+COUNTIF(BR$3:BR20,BR20)-1,"")</f>
        <v>18</v>
      </c>
      <c r="CM20" s="145">
        <f>IF(O20&lt;&gt;"",RANK(BS20,BS$3:BS$32)+COUNTIF(BS$3:BS20,BS20)-1,"")</f>
        <v>18</v>
      </c>
      <c r="CN20" s="145">
        <f>IF(U20&lt;&gt;"",RANK(BT20,BT$3:BT$32)+COUNTIF(BT$3:BT20,BT20)-1,"")</f>
        <v>18</v>
      </c>
      <c r="CO20" s="145">
        <f>IF(V20&lt;&gt;"",RANK(BU20,BU$3:BU$32)+COUNTIF(BU$3:BU20,BU20)-1,"")</f>
        <v>18</v>
      </c>
      <c r="CP20" s="145">
        <f>IF(W20&lt;&gt;"",RANK(BV20,BV$3:BV$32)+COUNTIF(BV$3:BV20,BV20)-1,"")</f>
        <v>18</v>
      </c>
      <c r="CQ20" s="145">
        <f>IF(X20&lt;&gt;"",RANK(BW20,BW$3:BW$32)+COUNTIF(BW$3:BW20,BW20)-1,"")</f>
        <v>18</v>
      </c>
    </row>
    <row r="21" spans="1:95" x14ac:dyDescent="0.2">
      <c r="A21" s="144">
        <f t="shared" si="3"/>
        <v>19</v>
      </c>
      <c r="B21" s="144" t="str">
        <f>IF('Team and Driver'!H25&lt;&gt;"",'Team and Driver'!H25,"")</f>
        <v>Ben Spies</v>
      </c>
      <c r="C21" s="144" t="str">
        <f>IF(B21&lt;&gt;"",VLOOKUP(B21,'Team and Driver'!$H$7:$K$36,3,FALSE),"")</f>
        <v>United States</v>
      </c>
      <c r="D21" s="144" t="str">
        <f>IF(B21&lt;&gt;"",VLOOKUP(B21,'Team and Driver'!$H$6:$P$40,4,FALSE),"")</f>
        <v>Pramac Racing Team</v>
      </c>
      <c r="E21" s="144">
        <f t="shared" si="4"/>
        <v>0</v>
      </c>
      <c r="F21" s="144">
        <f t="shared" si="5"/>
        <v>0</v>
      </c>
      <c r="G21" s="144">
        <f t="shared" si="6"/>
        <v>0</v>
      </c>
      <c r="H21" s="144">
        <f t="shared" si="7"/>
        <v>0</v>
      </c>
      <c r="I21" s="144">
        <f t="shared" si="8"/>
        <v>0</v>
      </c>
      <c r="J21" s="144">
        <f t="shared" si="9"/>
        <v>0</v>
      </c>
      <c r="K21" s="144">
        <f t="shared" si="10"/>
        <v>0</v>
      </c>
      <c r="L21" s="144">
        <f t="shared" si="11"/>
        <v>0</v>
      </c>
      <c r="M21" s="144">
        <f t="shared" si="12"/>
        <v>0</v>
      </c>
      <c r="N21" s="144">
        <f t="shared" si="13"/>
        <v>0</v>
      </c>
      <c r="O21" s="144">
        <f t="shared" si="14"/>
        <v>0</v>
      </c>
      <c r="P21" s="144">
        <f t="shared" si="15"/>
        <v>0</v>
      </c>
      <c r="Q21" s="144">
        <f t="shared" si="16"/>
        <v>0</v>
      </c>
      <c r="R21" s="144">
        <f t="shared" si="17"/>
        <v>0</v>
      </c>
      <c r="S21" s="144">
        <f t="shared" si="18"/>
        <v>0</v>
      </c>
      <c r="T21" s="144">
        <f t="shared" si="19"/>
        <v>0</v>
      </c>
      <c r="U21" s="144">
        <f t="shared" si="20"/>
        <v>0</v>
      </c>
      <c r="V21" s="144">
        <f t="shared" si="21"/>
        <v>0</v>
      </c>
      <c r="W21" s="144">
        <f t="shared" si="22"/>
        <v>0</v>
      </c>
      <c r="X21" s="144">
        <f t="shared" si="23"/>
        <v>0</v>
      </c>
      <c r="Y21" s="144">
        <f t="shared" si="24"/>
        <v>0</v>
      </c>
      <c r="Z21" s="144">
        <f t="shared" si="25"/>
        <v>0</v>
      </c>
      <c r="AA21" s="144">
        <f t="shared" si="26"/>
        <v>0</v>
      </c>
      <c r="AB21" s="144">
        <f t="shared" si="27"/>
        <v>0</v>
      </c>
      <c r="AC21" s="144">
        <f t="shared" si="28"/>
        <v>0</v>
      </c>
      <c r="AD21" s="144">
        <f t="shared" si="29"/>
        <v>0</v>
      </c>
      <c r="AE21" s="144">
        <f t="shared" si="30"/>
        <v>0</v>
      </c>
      <c r="AF21" s="144">
        <f t="shared" si="31"/>
        <v>0</v>
      </c>
      <c r="AG21" s="144">
        <f t="shared" si="32"/>
        <v>0</v>
      </c>
      <c r="AH21" s="144">
        <f t="shared" si="33"/>
        <v>0</v>
      </c>
      <c r="AI21" s="144">
        <f t="shared" si="34"/>
        <v>0</v>
      </c>
      <c r="AJ21" s="144">
        <f t="shared" si="35"/>
        <v>18</v>
      </c>
      <c r="AK21" s="144">
        <f>IF(B21&lt;&gt;"",'Team and Driver'!M25,"")</f>
        <v>19</v>
      </c>
      <c r="AL21" s="146">
        <f>IF($B21&lt;&gt;"",SUMIF('Race Result'!$I:$I,'Dummy Table Standings'!$B21,'Race Result'!$M:$M),"")</f>
        <v>0</v>
      </c>
      <c r="AM21" s="146">
        <f>IF($B21&lt;&gt;"",SUMIF('Race Result (2)'!$I:$I,'Dummy Table Standings'!$B21,'Race Result (2)'!$M:$M),"")</f>
        <v>0</v>
      </c>
      <c r="AN21" s="146">
        <f>IF($B21&lt;&gt;"",SUMIF('Race Result (3)'!$I:$I,'Dummy Table Standings'!$B21,'Race Result (3)'!$M:$M),"")</f>
        <v>0</v>
      </c>
      <c r="AO21" s="146">
        <f>IF($B21&lt;&gt;"",SUMIF('Race Result (4)'!$I:$I,'Dummy Table Standings'!$B21,'Race Result (4)'!$M:$M),"")</f>
        <v>0</v>
      </c>
      <c r="AP21" s="146">
        <f>IF($B21&lt;&gt;"",SUMIF('Race Result (5)'!$I:$I,'Dummy Table Standings'!$B21,'Race Result (5)'!$M:$M),"")</f>
        <v>0</v>
      </c>
      <c r="AQ21" s="146">
        <f>IF($B21&lt;&gt;"",SUMIF('Race Result (6)'!$I:$I,'Dummy Table Standings'!$B21,'Race Result (6)'!$M:$M),"")</f>
        <v>0</v>
      </c>
      <c r="AR21" s="146">
        <f>IF($B21&lt;&gt;"",SUMIF('Race Result (7)'!$I:$I,'Dummy Table Standings'!$B21,'Race Result (7)'!$M:$M),"")</f>
        <v>0</v>
      </c>
      <c r="AS21" s="146">
        <f>IF($B21&lt;&gt;"",SUMIF('Race Result (8)'!$I:$I,'Dummy Table Standings'!$B21,'Race Result (8)'!$M:$M),"")</f>
        <v>0</v>
      </c>
      <c r="AT21" s="146">
        <f>IF($B21&lt;&gt;"",SUMIF('Race Result (9)'!$I:$I,'Dummy Table Standings'!$B21,'Race Result (9)'!$M:$M),"")</f>
        <v>0</v>
      </c>
      <c r="AU21" s="146">
        <f>IF($B21&lt;&gt;"",SUMIF('Race Result (10)'!$I:$I,'Dummy Table Standings'!$B21,'Race Result (10)'!$M:$M),"")</f>
        <v>0</v>
      </c>
      <c r="AV21" s="146">
        <f>IF($B21&lt;&gt;"",SUMIF('Race Result (11)'!$I:$I,'Dummy Table Standings'!$B21,'Race Result (11)'!$M:$M),"")</f>
        <v>0</v>
      </c>
      <c r="AW21" s="146">
        <f>IF($B21&lt;&gt;"",SUMIF('Race Result (12)'!$I:$I,'Dummy Table Standings'!$B21,'Race Result (12)'!$M:$M),"")</f>
        <v>0</v>
      </c>
      <c r="AX21" s="146">
        <f>IF($B21&lt;&gt;"",SUMIF('Race Result (13)'!$I:$I,'Dummy Table Standings'!$B21,'Race Result (13)'!$M:$M),"")</f>
        <v>0</v>
      </c>
      <c r="AY21" s="146">
        <f>IF($B21&lt;&gt;"",SUMIF('Race Result (14)'!$I:$I,'Dummy Table Standings'!$B21,'Race Result (14)'!$M:$M),"")</f>
        <v>0</v>
      </c>
      <c r="AZ21" s="146">
        <f>IF($B21&lt;&gt;"",SUMIF('Race Result (15)'!$I:$I,'Dummy Table Standings'!$B21,'Race Result (15)'!$M:$M),"")</f>
        <v>0</v>
      </c>
      <c r="BA21" s="146">
        <f>IF($B21&lt;&gt;"",SUMIF('Race Result (16)'!$I:$I,'Dummy Table Standings'!$B21,'Race Result (16)'!$M:$M),"")</f>
        <v>0</v>
      </c>
      <c r="BB21" s="146">
        <f>IF($B21&lt;&gt;"",SUMIF('Race Result (17)'!$I:$I,'Dummy Table Standings'!$B21,'Race Result (17)'!$M:$M),"")</f>
        <v>0</v>
      </c>
      <c r="BC21" s="146">
        <f>IF($B21&lt;&gt;"",SUMIF('Race Result (18)'!$I:$I,'Dummy Table Standings'!$B21,'Race Result (18)'!$M:$M),"")</f>
        <v>0</v>
      </c>
      <c r="BF21" s="145">
        <f t="shared" si="36"/>
        <v>0</v>
      </c>
      <c r="BG21" s="145">
        <f t="shared" si="37"/>
        <v>0</v>
      </c>
      <c r="BH21" s="145">
        <f t="shared" si="38"/>
        <v>0</v>
      </c>
      <c r="BI21" s="145">
        <f t="shared" si="39"/>
        <v>0</v>
      </c>
      <c r="BJ21" s="145">
        <f t="shared" si="40"/>
        <v>0</v>
      </c>
      <c r="BK21" s="145">
        <f t="shared" si="41"/>
        <v>0</v>
      </c>
      <c r="BL21" s="145">
        <f t="shared" si="42"/>
        <v>0</v>
      </c>
      <c r="BM21" s="145">
        <f t="shared" si="43"/>
        <v>0</v>
      </c>
      <c r="BN21" s="145">
        <f t="shared" si="44"/>
        <v>0</v>
      </c>
      <c r="BO21" s="145">
        <f t="shared" si="45"/>
        <v>0</v>
      </c>
      <c r="BP21" s="145">
        <f t="shared" si="46"/>
        <v>0</v>
      </c>
      <c r="BQ21" s="145">
        <f t="shared" si="47"/>
        <v>0</v>
      </c>
      <c r="BR21" s="145">
        <f t="shared" si="48"/>
        <v>0</v>
      </c>
      <c r="BS21" s="145">
        <f t="shared" si="49"/>
        <v>0</v>
      </c>
      <c r="BT21" s="145">
        <f t="shared" si="50"/>
        <v>0</v>
      </c>
      <c r="BU21" s="145">
        <f t="shared" si="51"/>
        <v>0</v>
      </c>
      <c r="BV21" s="145">
        <f t="shared" si="52"/>
        <v>0</v>
      </c>
      <c r="BW21" s="145">
        <f t="shared" si="53"/>
        <v>0</v>
      </c>
      <c r="BZ21" s="145">
        <f>IF(B21&lt;&gt;"",RANK(BF21,BF$3:BF$32)+COUNTIF(BF$3:BF21,BF21)-1,"")</f>
        <v>19</v>
      </c>
      <c r="CA21" s="145">
        <f>IF(C21&lt;&gt;"",RANK(BG21,BG$3:BG$32)+COUNTIF(BG$3:BG21,BG21)-1,"")</f>
        <v>19</v>
      </c>
      <c r="CB21" s="145">
        <f>IF(D21&lt;&gt;"",RANK(BH21,BH$3:BH$32)+COUNTIF(BH$3:BH21,BH21)-1,"")</f>
        <v>19</v>
      </c>
      <c r="CC21" s="145">
        <f>IF(E21&lt;&gt;"",RANK(BI21,BI$3:BI$32)+COUNTIF(BI$3:BI21,BI21)-1,"")</f>
        <v>19</v>
      </c>
      <c r="CD21" s="145">
        <f>IF(F21&lt;&gt;"",RANK(BJ21,BJ$3:BJ$32)+COUNTIF(BJ$3:BJ21,BJ21)-1,"")</f>
        <v>19</v>
      </c>
      <c r="CE21" s="145">
        <f>IF(G21&lt;&gt;"",RANK(BK21,BK$3:BK$32)+COUNTIF(BK$3:BK21,BK21)-1,"")</f>
        <v>19</v>
      </c>
      <c r="CF21" s="145">
        <f>IF(H21&lt;&gt;"",RANK(BL21,BL$3:BL$32)+COUNTIF(BL$3:BL21,BL21)-1,"")</f>
        <v>19</v>
      </c>
      <c r="CG21" s="145">
        <f>IF(I21&lt;&gt;"",RANK(BM21,BM$3:BM$32)+COUNTIF(BM$3:BM21,BM21)-1,"")</f>
        <v>19</v>
      </c>
      <c r="CH21" s="145">
        <f>IF(J21&lt;&gt;"",RANK(BN21,BN$3:BN$32)+COUNTIF(BN$3:BN21,BN21)-1,"")</f>
        <v>19</v>
      </c>
      <c r="CI21" s="145">
        <f>IF(K21&lt;&gt;"",RANK(BO21,BO$3:BO$32)+COUNTIF(BO$3:BO21,BO21)-1,"")</f>
        <v>19</v>
      </c>
      <c r="CJ21" s="145">
        <f>IF(L21&lt;&gt;"",RANK(BP21,BP$3:BP$32)+COUNTIF(BP$3:BP21,BP21)-1,"")</f>
        <v>19</v>
      </c>
      <c r="CK21" s="145">
        <f>IF(M21&lt;&gt;"",RANK(BQ21,BQ$3:BQ$32)+COUNTIF(BQ$3:BQ21,BQ21)-1,"")</f>
        <v>19</v>
      </c>
      <c r="CL21" s="145">
        <f>IF(N21&lt;&gt;"",RANK(BR21,BR$3:BR$32)+COUNTIF(BR$3:BR21,BR21)-1,"")</f>
        <v>19</v>
      </c>
      <c r="CM21" s="145">
        <f>IF(O21&lt;&gt;"",RANK(BS21,BS$3:BS$32)+COUNTIF(BS$3:BS21,BS21)-1,"")</f>
        <v>19</v>
      </c>
      <c r="CN21" s="145">
        <f>IF(U21&lt;&gt;"",RANK(BT21,BT$3:BT$32)+COUNTIF(BT$3:BT21,BT21)-1,"")</f>
        <v>19</v>
      </c>
      <c r="CO21" s="145">
        <f>IF(V21&lt;&gt;"",RANK(BU21,BU$3:BU$32)+COUNTIF(BU$3:BU21,BU21)-1,"")</f>
        <v>19</v>
      </c>
      <c r="CP21" s="145">
        <f>IF(W21&lt;&gt;"",RANK(BV21,BV$3:BV$32)+COUNTIF(BV$3:BV21,BV21)-1,"")</f>
        <v>19</v>
      </c>
      <c r="CQ21" s="145">
        <f>IF(X21&lt;&gt;"",RANK(BW21,BW$3:BW$32)+COUNTIF(BW$3:BW21,BW21)-1,"")</f>
        <v>19</v>
      </c>
    </row>
    <row r="22" spans="1:95" x14ac:dyDescent="0.2">
      <c r="A22" s="144">
        <f t="shared" si="3"/>
        <v>20</v>
      </c>
      <c r="B22" s="144" t="str">
        <f>IF('Team and Driver'!H26&lt;&gt;"",'Team and Driver'!H26,"")</f>
        <v>Andrea Iannone</v>
      </c>
      <c r="C22" s="144" t="str">
        <f>IF(B22&lt;&gt;"",VLOOKUP(B22,'Team and Driver'!$H$7:$K$36,3,FALSE),"")</f>
        <v>Italy</v>
      </c>
      <c r="D22" s="144" t="str">
        <f>IF(B22&lt;&gt;"",VLOOKUP(B22,'Team and Driver'!$H$6:$P$40,4,FALSE),"")</f>
        <v>Pramac Racing Team</v>
      </c>
      <c r="E22" s="144">
        <f t="shared" si="4"/>
        <v>0</v>
      </c>
      <c r="F22" s="144">
        <f t="shared" si="5"/>
        <v>0</v>
      </c>
      <c r="G22" s="144">
        <f t="shared" si="6"/>
        <v>0</v>
      </c>
      <c r="H22" s="144">
        <f t="shared" si="7"/>
        <v>0</v>
      </c>
      <c r="I22" s="144">
        <f t="shared" si="8"/>
        <v>0</v>
      </c>
      <c r="J22" s="144">
        <f t="shared" si="9"/>
        <v>0</v>
      </c>
      <c r="K22" s="144">
        <f t="shared" si="10"/>
        <v>0</v>
      </c>
      <c r="L22" s="144">
        <f t="shared" si="11"/>
        <v>0</v>
      </c>
      <c r="M22" s="144">
        <f t="shared" si="12"/>
        <v>0</v>
      </c>
      <c r="N22" s="144">
        <f t="shared" si="13"/>
        <v>0</v>
      </c>
      <c r="O22" s="144">
        <f t="shared" si="14"/>
        <v>0</v>
      </c>
      <c r="P22" s="144">
        <f t="shared" si="15"/>
        <v>0</v>
      </c>
      <c r="Q22" s="144">
        <f t="shared" si="16"/>
        <v>0</v>
      </c>
      <c r="R22" s="144">
        <f t="shared" si="17"/>
        <v>0</v>
      </c>
      <c r="S22" s="144">
        <f t="shared" si="18"/>
        <v>0</v>
      </c>
      <c r="T22" s="144">
        <f t="shared" si="19"/>
        <v>0</v>
      </c>
      <c r="U22" s="144">
        <f t="shared" si="20"/>
        <v>0</v>
      </c>
      <c r="V22" s="144">
        <f t="shared" si="21"/>
        <v>0</v>
      </c>
      <c r="W22" s="144">
        <f t="shared" si="22"/>
        <v>0</v>
      </c>
      <c r="X22" s="144">
        <f t="shared" si="23"/>
        <v>0</v>
      </c>
      <c r="Y22" s="144">
        <f t="shared" si="24"/>
        <v>0</v>
      </c>
      <c r="Z22" s="144">
        <f t="shared" si="25"/>
        <v>0</v>
      </c>
      <c r="AA22" s="144">
        <f t="shared" si="26"/>
        <v>0</v>
      </c>
      <c r="AB22" s="144">
        <f t="shared" si="27"/>
        <v>0</v>
      </c>
      <c r="AC22" s="144">
        <f t="shared" si="28"/>
        <v>0</v>
      </c>
      <c r="AD22" s="144">
        <f t="shared" si="29"/>
        <v>0</v>
      </c>
      <c r="AE22" s="144">
        <f t="shared" si="30"/>
        <v>0</v>
      </c>
      <c r="AF22" s="144">
        <f t="shared" si="31"/>
        <v>0</v>
      </c>
      <c r="AG22" s="144">
        <f t="shared" si="32"/>
        <v>0</v>
      </c>
      <c r="AH22" s="144">
        <f t="shared" si="33"/>
        <v>0</v>
      </c>
      <c r="AI22" s="144">
        <f t="shared" si="34"/>
        <v>0</v>
      </c>
      <c r="AJ22" s="144">
        <f t="shared" si="35"/>
        <v>19</v>
      </c>
      <c r="AK22" s="144">
        <f>IF(B22&lt;&gt;"",'Team and Driver'!M26,"")</f>
        <v>20</v>
      </c>
      <c r="AL22" s="146">
        <f>IF($B22&lt;&gt;"",SUMIF('Race Result'!$I:$I,'Dummy Table Standings'!$B22,'Race Result'!$M:$M),"")</f>
        <v>0</v>
      </c>
      <c r="AM22" s="146">
        <f>IF($B22&lt;&gt;"",SUMIF('Race Result (2)'!$I:$I,'Dummy Table Standings'!$B22,'Race Result (2)'!$M:$M),"")</f>
        <v>0</v>
      </c>
      <c r="AN22" s="146">
        <f>IF($B22&lt;&gt;"",SUMIF('Race Result (3)'!$I:$I,'Dummy Table Standings'!$B22,'Race Result (3)'!$M:$M),"")</f>
        <v>0</v>
      </c>
      <c r="AO22" s="146">
        <f>IF($B22&lt;&gt;"",SUMIF('Race Result (4)'!$I:$I,'Dummy Table Standings'!$B22,'Race Result (4)'!$M:$M),"")</f>
        <v>0</v>
      </c>
      <c r="AP22" s="146">
        <f>IF($B22&lt;&gt;"",SUMIF('Race Result (5)'!$I:$I,'Dummy Table Standings'!$B22,'Race Result (5)'!$M:$M),"")</f>
        <v>0</v>
      </c>
      <c r="AQ22" s="146">
        <f>IF($B22&lt;&gt;"",SUMIF('Race Result (6)'!$I:$I,'Dummy Table Standings'!$B22,'Race Result (6)'!$M:$M),"")</f>
        <v>0</v>
      </c>
      <c r="AR22" s="146">
        <f>IF($B22&lt;&gt;"",SUMIF('Race Result (7)'!$I:$I,'Dummy Table Standings'!$B22,'Race Result (7)'!$M:$M),"")</f>
        <v>0</v>
      </c>
      <c r="AS22" s="146">
        <f>IF($B22&lt;&gt;"",SUMIF('Race Result (8)'!$I:$I,'Dummy Table Standings'!$B22,'Race Result (8)'!$M:$M),"")</f>
        <v>0</v>
      </c>
      <c r="AT22" s="146">
        <f>IF($B22&lt;&gt;"",SUMIF('Race Result (9)'!$I:$I,'Dummy Table Standings'!$B22,'Race Result (9)'!$M:$M),"")</f>
        <v>0</v>
      </c>
      <c r="AU22" s="146">
        <f>IF($B22&lt;&gt;"",SUMIF('Race Result (10)'!$I:$I,'Dummy Table Standings'!$B22,'Race Result (10)'!$M:$M),"")</f>
        <v>0</v>
      </c>
      <c r="AV22" s="146">
        <f>IF($B22&lt;&gt;"",SUMIF('Race Result (11)'!$I:$I,'Dummy Table Standings'!$B22,'Race Result (11)'!$M:$M),"")</f>
        <v>0</v>
      </c>
      <c r="AW22" s="146">
        <f>IF($B22&lt;&gt;"",SUMIF('Race Result (12)'!$I:$I,'Dummy Table Standings'!$B22,'Race Result (12)'!$M:$M),"")</f>
        <v>0</v>
      </c>
      <c r="AX22" s="146">
        <f>IF($B22&lt;&gt;"",SUMIF('Race Result (13)'!$I:$I,'Dummy Table Standings'!$B22,'Race Result (13)'!$M:$M),"")</f>
        <v>0</v>
      </c>
      <c r="AY22" s="146">
        <f>IF($B22&lt;&gt;"",SUMIF('Race Result (14)'!$I:$I,'Dummy Table Standings'!$B22,'Race Result (14)'!$M:$M),"")</f>
        <v>0</v>
      </c>
      <c r="AZ22" s="146">
        <f>IF($B22&lt;&gt;"",SUMIF('Race Result (15)'!$I:$I,'Dummy Table Standings'!$B22,'Race Result (15)'!$M:$M),"")</f>
        <v>0</v>
      </c>
      <c r="BA22" s="146">
        <f>IF($B22&lt;&gt;"",SUMIF('Race Result (16)'!$I:$I,'Dummy Table Standings'!$B22,'Race Result (16)'!$M:$M),"")</f>
        <v>0</v>
      </c>
      <c r="BB22" s="146">
        <f>IF($B22&lt;&gt;"",SUMIF('Race Result (17)'!$I:$I,'Dummy Table Standings'!$B22,'Race Result (17)'!$M:$M),"")</f>
        <v>0</v>
      </c>
      <c r="BC22" s="146">
        <f>IF($B22&lt;&gt;"",SUMIF('Race Result (18)'!$I:$I,'Dummy Table Standings'!$B22,'Race Result (18)'!$M:$M),"")</f>
        <v>0</v>
      </c>
      <c r="BF22" s="145">
        <f t="shared" si="36"/>
        <v>0</v>
      </c>
      <c r="BG22" s="145">
        <f t="shared" si="37"/>
        <v>0</v>
      </c>
      <c r="BH22" s="145">
        <f t="shared" si="38"/>
        <v>0</v>
      </c>
      <c r="BI22" s="145">
        <f t="shared" si="39"/>
        <v>0</v>
      </c>
      <c r="BJ22" s="145">
        <f t="shared" si="40"/>
        <v>0</v>
      </c>
      <c r="BK22" s="145">
        <f t="shared" si="41"/>
        <v>0</v>
      </c>
      <c r="BL22" s="145">
        <f t="shared" si="42"/>
        <v>0</v>
      </c>
      <c r="BM22" s="145">
        <f t="shared" si="43"/>
        <v>0</v>
      </c>
      <c r="BN22" s="145">
        <f t="shared" si="44"/>
        <v>0</v>
      </c>
      <c r="BO22" s="145">
        <f t="shared" si="45"/>
        <v>0</v>
      </c>
      <c r="BP22" s="145">
        <f t="shared" si="46"/>
        <v>0</v>
      </c>
      <c r="BQ22" s="145">
        <f t="shared" si="47"/>
        <v>0</v>
      </c>
      <c r="BR22" s="145">
        <f t="shared" si="48"/>
        <v>0</v>
      </c>
      <c r="BS22" s="145">
        <f t="shared" si="49"/>
        <v>0</v>
      </c>
      <c r="BT22" s="145">
        <f t="shared" si="50"/>
        <v>0</v>
      </c>
      <c r="BU22" s="145">
        <f t="shared" si="51"/>
        <v>0</v>
      </c>
      <c r="BV22" s="145">
        <f t="shared" si="52"/>
        <v>0</v>
      </c>
      <c r="BW22" s="145">
        <f t="shared" si="53"/>
        <v>0</v>
      </c>
      <c r="BZ22" s="145">
        <f>IF(B22&lt;&gt;"",RANK(BF22,BF$3:BF$32)+COUNTIF(BF$3:BF22,BF22)-1,"")</f>
        <v>20</v>
      </c>
      <c r="CA22" s="145">
        <f>IF(C22&lt;&gt;"",RANK(BG22,BG$3:BG$32)+COUNTIF(BG$3:BG22,BG22)-1,"")</f>
        <v>20</v>
      </c>
      <c r="CB22" s="145">
        <f>IF(D22&lt;&gt;"",RANK(BH22,BH$3:BH$32)+COUNTIF(BH$3:BH22,BH22)-1,"")</f>
        <v>20</v>
      </c>
      <c r="CC22" s="145">
        <f>IF(E22&lt;&gt;"",RANK(BI22,BI$3:BI$32)+COUNTIF(BI$3:BI22,BI22)-1,"")</f>
        <v>20</v>
      </c>
      <c r="CD22" s="145">
        <f>IF(F22&lt;&gt;"",RANK(BJ22,BJ$3:BJ$32)+COUNTIF(BJ$3:BJ22,BJ22)-1,"")</f>
        <v>20</v>
      </c>
      <c r="CE22" s="145">
        <f>IF(G22&lt;&gt;"",RANK(BK22,BK$3:BK$32)+COUNTIF(BK$3:BK22,BK22)-1,"")</f>
        <v>20</v>
      </c>
      <c r="CF22" s="145">
        <f>IF(H22&lt;&gt;"",RANK(BL22,BL$3:BL$32)+COUNTIF(BL$3:BL22,BL22)-1,"")</f>
        <v>20</v>
      </c>
      <c r="CG22" s="145">
        <f>IF(I22&lt;&gt;"",RANK(BM22,BM$3:BM$32)+COUNTIF(BM$3:BM22,BM22)-1,"")</f>
        <v>20</v>
      </c>
      <c r="CH22" s="145">
        <f>IF(J22&lt;&gt;"",RANK(BN22,BN$3:BN$32)+COUNTIF(BN$3:BN22,BN22)-1,"")</f>
        <v>20</v>
      </c>
      <c r="CI22" s="145">
        <f>IF(K22&lt;&gt;"",RANK(BO22,BO$3:BO$32)+COUNTIF(BO$3:BO22,BO22)-1,"")</f>
        <v>20</v>
      </c>
      <c r="CJ22" s="145">
        <f>IF(L22&lt;&gt;"",RANK(BP22,BP$3:BP$32)+COUNTIF(BP$3:BP22,BP22)-1,"")</f>
        <v>20</v>
      </c>
      <c r="CK22" s="145">
        <f>IF(M22&lt;&gt;"",RANK(BQ22,BQ$3:BQ$32)+COUNTIF(BQ$3:BQ22,BQ22)-1,"")</f>
        <v>20</v>
      </c>
      <c r="CL22" s="145">
        <f>IF(N22&lt;&gt;"",RANK(BR22,BR$3:BR$32)+COUNTIF(BR$3:BR22,BR22)-1,"")</f>
        <v>20</v>
      </c>
      <c r="CM22" s="145">
        <f>IF(O22&lt;&gt;"",RANK(BS22,BS$3:BS$32)+COUNTIF(BS$3:BS22,BS22)-1,"")</f>
        <v>20</v>
      </c>
      <c r="CN22" s="145">
        <f>IF(U22&lt;&gt;"",RANK(BT22,BT$3:BT$32)+COUNTIF(BT$3:BT22,BT22)-1,"")</f>
        <v>20</v>
      </c>
      <c r="CO22" s="145">
        <f>IF(V22&lt;&gt;"",RANK(BU22,BU$3:BU$32)+COUNTIF(BU$3:BU22,BU22)-1,"")</f>
        <v>20</v>
      </c>
      <c r="CP22" s="145">
        <f>IF(W22&lt;&gt;"",RANK(BV22,BV$3:BV$32)+COUNTIF(BV$3:BV22,BV22)-1,"")</f>
        <v>20</v>
      </c>
      <c r="CQ22" s="145">
        <f>IF(X22&lt;&gt;"",RANK(BW22,BW$3:BW$32)+COUNTIF(BW$3:BW22,BW22)-1,"")</f>
        <v>20</v>
      </c>
    </row>
    <row r="23" spans="1:95" x14ac:dyDescent="0.2">
      <c r="A23" s="144">
        <f t="shared" si="3"/>
        <v>21</v>
      </c>
      <c r="B23" s="144" t="str">
        <f>IF('Team and Driver'!H27&lt;&gt;"",'Team and Driver'!H27,"")</f>
        <v>Dani Pedrosa</v>
      </c>
      <c r="C23" s="144" t="str">
        <f>IF(B23&lt;&gt;"",VLOOKUP(B23,'Team and Driver'!$H$7:$K$36,3,FALSE),"")</f>
        <v>Spain</v>
      </c>
      <c r="D23" s="144" t="str">
        <f>IF(B23&lt;&gt;"",VLOOKUP(B23,'Team and Driver'!$H$6:$P$40,4,FALSE),"")</f>
        <v>Repsol Honda Team</v>
      </c>
      <c r="E23" s="144">
        <f t="shared" si="4"/>
        <v>0</v>
      </c>
      <c r="F23" s="144">
        <f t="shared" si="5"/>
        <v>0</v>
      </c>
      <c r="G23" s="144">
        <f t="shared" si="6"/>
        <v>0</v>
      </c>
      <c r="H23" s="144">
        <f t="shared" si="7"/>
        <v>0</v>
      </c>
      <c r="I23" s="144">
        <f t="shared" si="8"/>
        <v>0</v>
      </c>
      <c r="J23" s="144">
        <f t="shared" si="9"/>
        <v>0</v>
      </c>
      <c r="K23" s="144">
        <f t="shared" si="10"/>
        <v>0</v>
      </c>
      <c r="L23" s="144">
        <f t="shared" si="11"/>
        <v>0</v>
      </c>
      <c r="M23" s="144">
        <f t="shared" si="12"/>
        <v>0</v>
      </c>
      <c r="N23" s="144">
        <f t="shared" si="13"/>
        <v>0</v>
      </c>
      <c r="O23" s="144">
        <f t="shared" si="14"/>
        <v>0</v>
      </c>
      <c r="P23" s="144">
        <f t="shared" si="15"/>
        <v>0</v>
      </c>
      <c r="Q23" s="144">
        <f t="shared" si="16"/>
        <v>0</v>
      </c>
      <c r="R23" s="144">
        <f t="shared" si="17"/>
        <v>0</v>
      </c>
      <c r="S23" s="144">
        <f t="shared" si="18"/>
        <v>0</v>
      </c>
      <c r="T23" s="144">
        <f t="shared" si="19"/>
        <v>0</v>
      </c>
      <c r="U23" s="144">
        <f t="shared" si="20"/>
        <v>0</v>
      </c>
      <c r="V23" s="144">
        <f t="shared" si="21"/>
        <v>0</v>
      </c>
      <c r="W23" s="144">
        <f t="shared" si="22"/>
        <v>0</v>
      </c>
      <c r="X23" s="144">
        <f t="shared" si="23"/>
        <v>0</v>
      </c>
      <c r="Y23" s="144">
        <f t="shared" si="24"/>
        <v>0</v>
      </c>
      <c r="Z23" s="144">
        <f t="shared" si="25"/>
        <v>0</v>
      </c>
      <c r="AA23" s="144">
        <f t="shared" si="26"/>
        <v>0</v>
      </c>
      <c r="AB23" s="144">
        <f t="shared" si="27"/>
        <v>0</v>
      </c>
      <c r="AC23" s="144">
        <f t="shared" si="28"/>
        <v>0</v>
      </c>
      <c r="AD23" s="144">
        <f t="shared" si="29"/>
        <v>0</v>
      </c>
      <c r="AE23" s="144">
        <f t="shared" si="30"/>
        <v>0</v>
      </c>
      <c r="AF23" s="144">
        <f t="shared" si="31"/>
        <v>0</v>
      </c>
      <c r="AG23" s="144">
        <f t="shared" si="32"/>
        <v>0</v>
      </c>
      <c r="AH23" s="144">
        <f t="shared" si="33"/>
        <v>0</v>
      </c>
      <c r="AI23" s="144">
        <f t="shared" si="34"/>
        <v>0</v>
      </c>
      <c r="AJ23" s="144">
        <f t="shared" si="35"/>
        <v>20</v>
      </c>
      <c r="AK23" s="144">
        <f>IF(B23&lt;&gt;"",'Team and Driver'!M27,"")</f>
        <v>21</v>
      </c>
      <c r="AL23" s="146">
        <f>IF($B23&lt;&gt;"",SUMIF('Race Result'!$I:$I,'Dummy Table Standings'!$B23,'Race Result'!$M:$M),"")</f>
        <v>0</v>
      </c>
      <c r="AM23" s="146">
        <f>IF($B23&lt;&gt;"",SUMIF('Race Result (2)'!$I:$I,'Dummy Table Standings'!$B23,'Race Result (2)'!$M:$M),"")</f>
        <v>0</v>
      </c>
      <c r="AN23" s="146">
        <f>IF($B23&lt;&gt;"",SUMIF('Race Result (3)'!$I:$I,'Dummy Table Standings'!$B23,'Race Result (3)'!$M:$M),"")</f>
        <v>0</v>
      </c>
      <c r="AO23" s="146">
        <f>IF($B23&lt;&gt;"",SUMIF('Race Result (4)'!$I:$I,'Dummy Table Standings'!$B23,'Race Result (4)'!$M:$M),"")</f>
        <v>0</v>
      </c>
      <c r="AP23" s="146">
        <f>IF($B23&lt;&gt;"",SUMIF('Race Result (5)'!$I:$I,'Dummy Table Standings'!$B23,'Race Result (5)'!$M:$M),"")</f>
        <v>0</v>
      </c>
      <c r="AQ23" s="146">
        <f>IF($B23&lt;&gt;"",SUMIF('Race Result (6)'!$I:$I,'Dummy Table Standings'!$B23,'Race Result (6)'!$M:$M),"")</f>
        <v>0</v>
      </c>
      <c r="AR23" s="146">
        <f>IF($B23&lt;&gt;"",SUMIF('Race Result (7)'!$I:$I,'Dummy Table Standings'!$B23,'Race Result (7)'!$M:$M),"")</f>
        <v>0</v>
      </c>
      <c r="AS23" s="146">
        <f>IF($B23&lt;&gt;"",SUMIF('Race Result (8)'!$I:$I,'Dummy Table Standings'!$B23,'Race Result (8)'!$M:$M),"")</f>
        <v>0</v>
      </c>
      <c r="AT23" s="146">
        <f>IF($B23&lt;&gt;"",SUMIF('Race Result (9)'!$I:$I,'Dummy Table Standings'!$B23,'Race Result (9)'!$M:$M),"")</f>
        <v>0</v>
      </c>
      <c r="AU23" s="146">
        <f>IF($B23&lt;&gt;"",SUMIF('Race Result (10)'!$I:$I,'Dummy Table Standings'!$B23,'Race Result (10)'!$M:$M),"")</f>
        <v>0</v>
      </c>
      <c r="AV23" s="146">
        <f>IF($B23&lt;&gt;"",SUMIF('Race Result (11)'!$I:$I,'Dummy Table Standings'!$B23,'Race Result (11)'!$M:$M),"")</f>
        <v>0</v>
      </c>
      <c r="AW23" s="146">
        <f>IF($B23&lt;&gt;"",SUMIF('Race Result (12)'!$I:$I,'Dummy Table Standings'!$B23,'Race Result (12)'!$M:$M),"")</f>
        <v>0</v>
      </c>
      <c r="AX23" s="146">
        <f>IF($B23&lt;&gt;"",SUMIF('Race Result (13)'!$I:$I,'Dummy Table Standings'!$B23,'Race Result (13)'!$M:$M),"")</f>
        <v>0</v>
      </c>
      <c r="AY23" s="146">
        <f>IF($B23&lt;&gt;"",SUMIF('Race Result (14)'!$I:$I,'Dummy Table Standings'!$B23,'Race Result (14)'!$M:$M),"")</f>
        <v>0</v>
      </c>
      <c r="AZ23" s="146">
        <f>IF($B23&lt;&gt;"",SUMIF('Race Result (15)'!$I:$I,'Dummy Table Standings'!$B23,'Race Result (15)'!$M:$M),"")</f>
        <v>0</v>
      </c>
      <c r="BA23" s="146">
        <f>IF($B23&lt;&gt;"",SUMIF('Race Result (16)'!$I:$I,'Dummy Table Standings'!$B23,'Race Result (16)'!$M:$M),"")</f>
        <v>0</v>
      </c>
      <c r="BB23" s="146">
        <f>IF($B23&lt;&gt;"",SUMIF('Race Result (17)'!$I:$I,'Dummy Table Standings'!$B23,'Race Result (17)'!$M:$M),"")</f>
        <v>0</v>
      </c>
      <c r="BC23" s="146">
        <f>IF($B23&lt;&gt;"",SUMIF('Race Result (18)'!$I:$I,'Dummy Table Standings'!$B23,'Race Result (18)'!$M:$M),"")</f>
        <v>0</v>
      </c>
      <c r="BF23" s="145">
        <f t="shared" si="36"/>
        <v>0</v>
      </c>
      <c r="BG23" s="145">
        <f t="shared" si="37"/>
        <v>0</v>
      </c>
      <c r="BH23" s="145">
        <f t="shared" si="38"/>
        <v>0</v>
      </c>
      <c r="BI23" s="145">
        <f t="shared" si="39"/>
        <v>0</v>
      </c>
      <c r="BJ23" s="145">
        <f t="shared" si="40"/>
        <v>0</v>
      </c>
      <c r="BK23" s="145">
        <f t="shared" si="41"/>
        <v>0</v>
      </c>
      <c r="BL23" s="145">
        <f t="shared" si="42"/>
        <v>0</v>
      </c>
      <c r="BM23" s="145">
        <f t="shared" si="43"/>
        <v>0</v>
      </c>
      <c r="BN23" s="145">
        <f t="shared" si="44"/>
        <v>0</v>
      </c>
      <c r="BO23" s="145">
        <f t="shared" si="45"/>
        <v>0</v>
      </c>
      <c r="BP23" s="145">
        <f t="shared" si="46"/>
        <v>0</v>
      </c>
      <c r="BQ23" s="145">
        <f t="shared" si="47"/>
        <v>0</v>
      </c>
      <c r="BR23" s="145">
        <f t="shared" si="48"/>
        <v>0</v>
      </c>
      <c r="BS23" s="145">
        <f t="shared" si="49"/>
        <v>0</v>
      </c>
      <c r="BT23" s="145">
        <f t="shared" si="50"/>
        <v>0</v>
      </c>
      <c r="BU23" s="145">
        <f t="shared" si="51"/>
        <v>0</v>
      </c>
      <c r="BV23" s="145">
        <f t="shared" si="52"/>
        <v>0</v>
      </c>
      <c r="BW23" s="145">
        <f t="shared" si="53"/>
        <v>0</v>
      </c>
      <c r="BZ23" s="145">
        <f>IF(B23&lt;&gt;"",RANK(BF23,BF$3:BF$32)+COUNTIF(BF$3:BF23,BF23)-1,"")</f>
        <v>21</v>
      </c>
      <c r="CA23" s="145">
        <f>IF(C23&lt;&gt;"",RANK(BG23,BG$3:BG$32)+COUNTIF(BG$3:BG23,BG23)-1,"")</f>
        <v>21</v>
      </c>
      <c r="CB23" s="145">
        <f>IF(D23&lt;&gt;"",RANK(BH23,BH$3:BH$32)+COUNTIF(BH$3:BH23,BH23)-1,"")</f>
        <v>21</v>
      </c>
      <c r="CC23" s="145">
        <f>IF(E23&lt;&gt;"",RANK(BI23,BI$3:BI$32)+COUNTIF(BI$3:BI23,BI23)-1,"")</f>
        <v>21</v>
      </c>
      <c r="CD23" s="145">
        <f>IF(F23&lt;&gt;"",RANK(BJ23,BJ$3:BJ$32)+COUNTIF(BJ$3:BJ23,BJ23)-1,"")</f>
        <v>21</v>
      </c>
      <c r="CE23" s="145">
        <f>IF(G23&lt;&gt;"",RANK(BK23,BK$3:BK$32)+COUNTIF(BK$3:BK23,BK23)-1,"")</f>
        <v>21</v>
      </c>
      <c r="CF23" s="145">
        <f>IF(H23&lt;&gt;"",RANK(BL23,BL$3:BL$32)+COUNTIF(BL$3:BL23,BL23)-1,"")</f>
        <v>21</v>
      </c>
      <c r="CG23" s="145">
        <f>IF(I23&lt;&gt;"",RANK(BM23,BM$3:BM$32)+COUNTIF(BM$3:BM23,BM23)-1,"")</f>
        <v>21</v>
      </c>
      <c r="CH23" s="145">
        <f>IF(J23&lt;&gt;"",RANK(BN23,BN$3:BN$32)+COUNTIF(BN$3:BN23,BN23)-1,"")</f>
        <v>21</v>
      </c>
      <c r="CI23" s="145">
        <f>IF(K23&lt;&gt;"",RANK(BO23,BO$3:BO$32)+COUNTIF(BO$3:BO23,BO23)-1,"")</f>
        <v>21</v>
      </c>
      <c r="CJ23" s="145">
        <f>IF(L23&lt;&gt;"",RANK(BP23,BP$3:BP$32)+COUNTIF(BP$3:BP23,BP23)-1,"")</f>
        <v>21</v>
      </c>
      <c r="CK23" s="145">
        <f>IF(M23&lt;&gt;"",RANK(BQ23,BQ$3:BQ$32)+COUNTIF(BQ$3:BQ23,BQ23)-1,"")</f>
        <v>21</v>
      </c>
      <c r="CL23" s="145">
        <f>IF(N23&lt;&gt;"",RANK(BR23,BR$3:BR$32)+COUNTIF(BR$3:BR23,BR23)-1,"")</f>
        <v>21</v>
      </c>
      <c r="CM23" s="145">
        <f>IF(O23&lt;&gt;"",RANK(BS23,BS$3:BS$32)+COUNTIF(BS$3:BS23,BS23)-1,"")</f>
        <v>21</v>
      </c>
      <c r="CN23" s="145">
        <f>IF(U23&lt;&gt;"",RANK(BT23,BT$3:BT$32)+COUNTIF(BT$3:BT23,BT23)-1,"")</f>
        <v>21</v>
      </c>
      <c r="CO23" s="145">
        <f>IF(V23&lt;&gt;"",RANK(BU23,BU$3:BU$32)+COUNTIF(BU$3:BU23,BU23)-1,"")</f>
        <v>21</v>
      </c>
      <c r="CP23" s="145">
        <f>IF(W23&lt;&gt;"",RANK(BV23,BV$3:BV$32)+COUNTIF(BV$3:BV23,BV23)-1,"")</f>
        <v>21</v>
      </c>
      <c r="CQ23" s="145">
        <f>IF(X23&lt;&gt;"",RANK(BW23,BW$3:BW$32)+COUNTIF(BW$3:BW23,BW23)-1,"")</f>
        <v>21</v>
      </c>
    </row>
    <row r="24" spans="1:95" x14ac:dyDescent="0.2">
      <c r="A24" s="144">
        <f t="shared" si="3"/>
        <v>22</v>
      </c>
      <c r="B24" s="144" t="str">
        <f>IF('Team and Driver'!H28&lt;&gt;"",'Team and Driver'!H28,"")</f>
        <v>Marc Marquez</v>
      </c>
      <c r="C24" s="144" t="str">
        <f>IF(B24&lt;&gt;"",VLOOKUP(B24,'Team and Driver'!$H$7:$K$36,3,FALSE),"")</f>
        <v>Spain</v>
      </c>
      <c r="D24" s="144" t="str">
        <f>IF(B24&lt;&gt;"",VLOOKUP(B24,'Team and Driver'!$H$6:$P$40,4,FALSE),"")</f>
        <v>Repsol Honda Team</v>
      </c>
      <c r="E24" s="144">
        <f t="shared" si="4"/>
        <v>0</v>
      </c>
      <c r="F24" s="144">
        <f t="shared" si="5"/>
        <v>0</v>
      </c>
      <c r="G24" s="144">
        <f t="shared" si="6"/>
        <v>0</v>
      </c>
      <c r="H24" s="144">
        <f t="shared" si="7"/>
        <v>0</v>
      </c>
      <c r="I24" s="144">
        <f t="shared" si="8"/>
        <v>0</v>
      </c>
      <c r="J24" s="144">
        <f t="shared" si="9"/>
        <v>0</v>
      </c>
      <c r="K24" s="144">
        <f t="shared" si="10"/>
        <v>0</v>
      </c>
      <c r="L24" s="144">
        <f t="shared" si="11"/>
        <v>0</v>
      </c>
      <c r="M24" s="144">
        <f t="shared" si="12"/>
        <v>0</v>
      </c>
      <c r="N24" s="144">
        <f t="shared" si="13"/>
        <v>0</v>
      </c>
      <c r="O24" s="144">
        <f t="shared" si="14"/>
        <v>0</v>
      </c>
      <c r="P24" s="144">
        <f t="shared" si="15"/>
        <v>0</v>
      </c>
      <c r="Q24" s="144">
        <f t="shared" si="16"/>
        <v>0</v>
      </c>
      <c r="R24" s="144">
        <f t="shared" si="17"/>
        <v>0</v>
      </c>
      <c r="S24" s="144">
        <f t="shared" si="18"/>
        <v>0</v>
      </c>
      <c r="T24" s="144">
        <f t="shared" si="19"/>
        <v>0</v>
      </c>
      <c r="U24" s="144">
        <f t="shared" si="20"/>
        <v>0</v>
      </c>
      <c r="V24" s="144">
        <f t="shared" si="21"/>
        <v>0</v>
      </c>
      <c r="W24" s="144">
        <f t="shared" si="22"/>
        <v>0</v>
      </c>
      <c r="X24" s="144">
        <f t="shared" si="23"/>
        <v>0</v>
      </c>
      <c r="Y24" s="144">
        <f t="shared" si="24"/>
        <v>0</v>
      </c>
      <c r="Z24" s="144">
        <f t="shared" si="25"/>
        <v>0</v>
      </c>
      <c r="AA24" s="144">
        <f t="shared" si="26"/>
        <v>0</v>
      </c>
      <c r="AB24" s="144">
        <f t="shared" si="27"/>
        <v>0</v>
      </c>
      <c r="AC24" s="144">
        <f t="shared" si="28"/>
        <v>0</v>
      </c>
      <c r="AD24" s="144">
        <f t="shared" si="29"/>
        <v>0</v>
      </c>
      <c r="AE24" s="144">
        <f t="shared" si="30"/>
        <v>0</v>
      </c>
      <c r="AF24" s="144">
        <f t="shared" si="31"/>
        <v>0</v>
      </c>
      <c r="AG24" s="144">
        <f t="shared" si="32"/>
        <v>0</v>
      </c>
      <c r="AH24" s="144">
        <f t="shared" si="33"/>
        <v>0</v>
      </c>
      <c r="AI24" s="144">
        <f t="shared" si="34"/>
        <v>0</v>
      </c>
      <c r="AJ24" s="144">
        <f t="shared" si="35"/>
        <v>21</v>
      </c>
      <c r="AK24" s="144">
        <f>IF(B24&lt;&gt;"",'Team and Driver'!M28,"")</f>
        <v>22</v>
      </c>
      <c r="AL24" s="146">
        <f>IF($B24&lt;&gt;"",SUMIF('Race Result'!$I:$I,'Dummy Table Standings'!$B24,'Race Result'!$M:$M),"")</f>
        <v>0</v>
      </c>
      <c r="AM24" s="146">
        <f>IF($B24&lt;&gt;"",SUMIF('Race Result (2)'!$I:$I,'Dummy Table Standings'!$B24,'Race Result (2)'!$M:$M),"")</f>
        <v>0</v>
      </c>
      <c r="AN24" s="146">
        <f>IF($B24&lt;&gt;"",SUMIF('Race Result (3)'!$I:$I,'Dummy Table Standings'!$B24,'Race Result (3)'!$M:$M),"")</f>
        <v>0</v>
      </c>
      <c r="AO24" s="146">
        <f>IF($B24&lt;&gt;"",SUMIF('Race Result (4)'!$I:$I,'Dummy Table Standings'!$B24,'Race Result (4)'!$M:$M),"")</f>
        <v>0</v>
      </c>
      <c r="AP24" s="146">
        <f>IF($B24&lt;&gt;"",SUMIF('Race Result (5)'!$I:$I,'Dummy Table Standings'!$B24,'Race Result (5)'!$M:$M),"")</f>
        <v>0</v>
      </c>
      <c r="AQ24" s="146">
        <f>IF($B24&lt;&gt;"",SUMIF('Race Result (6)'!$I:$I,'Dummy Table Standings'!$B24,'Race Result (6)'!$M:$M),"")</f>
        <v>0</v>
      </c>
      <c r="AR24" s="146">
        <f>IF($B24&lt;&gt;"",SUMIF('Race Result (7)'!$I:$I,'Dummy Table Standings'!$B24,'Race Result (7)'!$M:$M),"")</f>
        <v>0</v>
      </c>
      <c r="AS24" s="146">
        <f>IF($B24&lt;&gt;"",SUMIF('Race Result (8)'!$I:$I,'Dummy Table Standings'!$B24,'Race Result (8)'!$M:$M),"")</f>
        <v>0</v>
      </c>
      <c r="AT24" s="146">
        <f>IF($B24&lt;&gt;"",SUMIF('Race Result (9)'!$I:$I,'Dummy Table Standings'!$B24,'Race Result (9)'!$M:$M),"")</f>
        <v>0</v>
      </c>
      <c r="AU24" s="146">
        <f>IF($B24&lt;&gt;"",SUMIF('Race Result (10)'!$I:$I,'Dummy Table Standings'!$B24,'Race Result (10)'!$M:$M),"")</f>
        <v>0</v>
      </c>
      <c r="AV24" s="146">
        <f>IF($B24&lt;&gt;"",SUMIF('Race Result (11)'!$I:$I,'Dummy Table Standings'!$B24,'Race Result (11)'!$M:$M),"")</f>
        <v>0</v>
      </c>
      <c r="AW24" s="146">
        <f>IF($B24&lt;&gt;"",SUMIF('Race Result (12)'!$I:$I,'Dummy Table Standings'!$B24,'Race Result (12)'!$M:$M),"")</f>
        <v>0</v>
      </c>
      <c r="AX24" s="146">
        <f>IF($B24&lt;&gt;"",SUMIF('Race Result (13)'!$I:$I,'Dummy Table Standings'!$B24,'Race Result (13)'!$M:$M),"")</f>
        <v>0</v>
      </c>
      <c r="AY24" s="146">
        <f>IF($B24&lt;&gt;"",SUMIF('Race Result (14)'!$I:$I,'Dummy Table Standings'!$B24,'Race Result (14)'!$M:$M),"")</f>
        <v>0</v>
      </c>
      <c r="AZ24" s="146">
        <f>IF($B24&lt;&gt;"",SUMIF('Race Result (15)'!$I:$I,'Dummy Table Standings'!$B24,'Race Result (15)'!$M:$M),"")</f>
        <v>0</v>
      </c>
      <c r="BA24" s="146">
        <f>IF($B24&lt;&gt;"",SUMIF('Race Result (16)'!$I:$I,'Dummy Table Standings'!$B24,'Race Result (16)'!$M:$M),"")</f>
        <v>0</v>
      </c>
      <c r="BB24" s="146">
        <f>IF($B24&lt;&gt;"",SUMIF('Race Result (17)'!$I:$I,'Dummy Table Standings'!$B24,'Race Result (17)'!$M:$M),"")</f>
        <v>0</v>
      </c>
      <c r="BC24" s="146">
        <f>IF($B24&lt;&gt;"",SUMIF('Race Result (18)'!$I:$I,'Dummy Table Standings'!$B24,'Race Result (18)'!$M:$M),"")</f>
        <v>0</v>
      </c>
      <c r="BF24" s="145">
        <f t="shared" si="36"/>
        <v>0</v>
      </c>
      <c r="BG24" s="145">
        <f t="shared" si="37"/>
        <v>0</v>
      </c>
      <c r="BH24" s="145">
        <f t="shared" si="38"/>
        <v>0</v>
      </c>
      <c r="BI24" s="145">
        <f t="shared" si="39"/>
        <v>0</v>
      </c>
      <c r="BJ24" s="145">
        <f t="shared" si="40"/>
        <v>0</v>
      </c>
      <c r="BK24" s="145">
        <f t="shared" si="41"/>
        <v>0</v>
      </c>
      <c r="BL24" s="145">
        <f t="shared" si="42"/>
        <v>0</v>
      </c>
      <c r="BM24" s="145">
        <f t="shared" si="43"/>
        <v>0</v>
      </c>
      <c r="BN24" s="145">
        <f t="shared" si="44"/>
        <v>0</v>
      </c>
      <c r="BO24" s="145">
        <f t="shared" si="45"/>
        <v>0</v>
      </c>
      <c r="BP24" s="145">
        <f t="shared" si="46"/>
        <v>0</v>
      </c>
      <c r="BQ24" s="145">
        <f t="shared" si="47"/>
        <v>0</v>
      </c>
      <c r="BR24" s="145">
        <f t="shared" si="48"/>
        <v>0</v>
      </c>
      <c r="BS24" s="145">
        <f t="shared" si="49"/>
        <v>0</v>
      </c>
      <c r="BT24" s="145">
        <f t="shared" si="50"/>
        <v>0</v>
      </c>
      <c r="BU24" s="145">
        <f t="shared" si="51"/>
        <v>0</v>
      </c>
      <c r="BV24" s="145">
        <f t="shared" si="52"/>
        <v>0</v>
      </c>
      <c r="BW24" s="145">
        <f t="shared" si="53"/>
        <v>0</v>
      </c>
      <c r="BZ24" s="145">
        <f>IF(B24&lt;&gt;"",RANK(BF24,BF$3:BF$32)+COUNTIF(BF$3:BF24,BF24)-1,"")</f>
        <v>22</v>
      </c>
      <c r="CA24" s="145">
        <f>IF(C24&lt;&gt;"",RANK(BG24,BG$3:BG$32)+COUNTIF(BG$3:BG24,BG24)-1,"")</f>
        <v>22</v>
      </c>
      <c r="CB24" s="145">
        <f>IF(D24&lt;&gt;"",RANK(BH24,BH$3:BH$32)+COUNTIF(BH$3:BH24,BH24)-1,"")</f>
        <v>22</v>
      </c>
      <c r="CC24" s="145">
        <f>IF(E24&lt;&gt;"",RANK(BI24,BI$3:BI$32)+COUNTIF(BI$3:BI24,BI24)-1,"")</f>
        <v>22</v>
      </c>
      <c r="CD24" s="145">
        <f>IF(F24&lt;&gt;"",RANK(BJ24,BJ$3:BJ$32)+COUNTIF(BJ$3:BJ24,BJ24)-1,"")</f>
        <v>22</v>
      </c>
      <c r="CE24" s="145">
        <f>IF(G24&lt;&gt;"",RANK(BK24,BK$3:BK$32)+COUNTIF(BK$3:BK24,BK24)-1,"")</f>
        <v>22</v>
      </c>
      <c r="CF24" s="145">
        <f>IF(H24&lt;&gt;"",RANK(BL24,BL$3:BL$32)+COUNTIF(BL$3:BL24,BL24)-1,"")</f>
        <v>22</v>
      </c>
      <c r="CG24" s="145">
        <f>IF(I24&lt;&gt;"",RANK(BM24,BM$3:BM$32)+COUNTIF(BM$3:BM24,BM24)-1,"")</f>
        <v>22</v>
      </c>
      <c r="CH24" s="145">
        <f>IF(J24&lt;&gt;"",RANK(BN24,BN$3:BN$32)+COUNTIF(BN$3:BN24,BN24)-1,"")</f>
        <v>22</v>
      </c>
      <c r="CI24" s="145">
        <f>IF(K24&lt;&gt;"",RANK(BO24,BO$3:BO$32)+COUNTIF(BO$3:BO24,BO24)-1,"")</f>
        <v>22</v>
      </c>
      <c r="CJ24" s="145">
        <f>IF(L24&lt;&gt;"",RANK(BP24,BP$3:BP$32)+COUNTIF(BP$3:BP24,BP24)-1,"")</f>
        <v>22</v>
      </c>
      <c r="CK24" s="145">
        <f>IF(M24&lt;&gt;"",RANK(BQ24,BQ$3:BQ$32)+COUNTIF(BQ$3:BQ24,BQ24)-1,"")</f>
        <v>22</v>
      </c>
      <c r="CL24" s="145">
        <f>IF(N24&lt;&gt;"",RANK(BR24,BR$3:BR$32)+COUNTIF(BR$3:BR24,BR24)-1,"")</f>
        <v>22</v>
      </c>
      <c r="CM24" s="145">
        <f>IF(O24&lt;&gt;"",RANK(BS24,BS$3:BS$32)+COUNTIF(BS$3:BS24,BS24)-1,"")</f>
        <v>22</v>
      </c>
      <c r="CN24" s="145">
        <f>IF(U24&lt;&gt;"",RANK(BT24,BT$3:BT$32)+COUNTIF(BT$3:BT24,BT24)-1,"")</f>
        <v>22</v>
      </c>
      <c r="CO24" s="145">
        <f>IF(V24&lt;&gt;"",RANK(BU24,BU$3:BU$32)+COUNTIF(BU$3:BU24,BU24)-1,"")</f>
        <v>22</v>
      </c>
      <c r="CP24" s="145">
        <f>IF(W24&lt;&gt;"",RANK(BV24,BV$3:BV$32)+COUNTIF(BV$3:BV24,BV24)-1,"")</f>
        <v>22</v>
      </c>
      <c r="CQ24" s="145">
        <f>IF(X24&lt;&gt;"",RANK(BW24,BW$3:BW$32)+COUNTIF(BW$3:BW24,BW24)-1,"")</f>
        <v>22</v>
      </c>
    </row>
    <row r="25" spans="1:95" x14ac:dyDescent="0.2">
      <c r="A25" s="144">
        <f t="shared" si="3"/>
        <v>23</v>
      </c>
      <c r="B25" s="144" t="str">
        <f>IF('Team and Driver'!H29&lt;&gt;"",'Team and Driver'!H29,"")</f>
        <v>Valentino Rossi</v>
      </c>
      <c r="C25" s="144" t="str">
        <f>IF(B25&lt;&gt;"",VLOOKUP(B25,'Team and Driver'!$H$7:$K$36,3,FALSE),"")</f>
        <v>Italy</v>
      </c>
      <c r="D25" s="144" t="str">
        <f>IF(B25&lt;&gt;"",VLOOKUP(B25,'Team and Driver'!$H$6:$P$40,4,FALSE),"")</f>
        <v>Yamaha Factory Racing</v>
      </c>
      <c r="E25" s="144">
        <f t="shared" si="4"/>
        <v>0</v>
      </c>
      <c r="F25" s="144">
        <f t="shared" si="5"/>
        <v>0</v>
      </c>
      <c r="G25" s="144">
        <f t="shared" si="6"/>
        <v>0</v>
      </c>
      <c r="H25" s="144">
        <f t="shared" si="7"/>
        <v>0</v>
      </c>
      <c r="I25" s="144">
        <f t="shared" si="8"/>
        <v>0</v>
      </c>
      <c r="J25" s="144">
        <f t="shared" si="9"/>
        <v>0</v>
      </c>
      <c r="K25" s="144">
        <f t="shared" si="10"/>
        <v>0</v>
      </c>
      <c r="L25" s="144">
        <f t="shared" si="11"/>
        <v>0</v>
      </c>
      <c r="M25" s="144">
        <f t="shared" si="12"/>
        <v>0</v>
      </c>
      <c r="N25" s="144">
        <f t="shared" si="13"/>
        <v>0</v>
      </c>
      <c r="O25" s="144">
        <f t="shared" si="14"/>
        <v>0</v>
      </c>
      <c r="P25" s="144">
        <f t="shared" si="15"/>
        <v>0</v>
      </c>
      <c r="Q25" s="144">
        <f t="shared" si="16"/>
        <v>0</v>
      </c>
      <c r="R25" s="144">
        <f t="shared" si="17"/>
        <v>0</v>
      </c>
      <c r="S25" s="144">
        <f t="shared" si="18"/>
        <v>0</v>
      </c>
      <c r="T25" s="144">
        <f t="shared" si="19"/>
        <v>0</v>
      </c>
      <c r="U25" s="144">
        <f t="shared" si="20"/>
        <v>0</v>
      </c>
      <c r="V25" s="144">
        <f t="shared" si="21"/>
        <v>0</v>
      </c>
      <c r="W25" s="144">
        <f t="shared" si="22"/>
        <v>0</v>
      </c>
      <c r="X25" s="144">
        <f t="shared" si="23"/>
        <v>0</v>
      </c>
      <c r="Y25" s="144">
        <f t="shared" si="24"/>
        <v>0</v>
      </c>
      <c r="Z25" s="144">
        <f t="shared" si="25"/>
        <v>0</v>
      </c>
      <c r="AA25" s="144">
        <f t="shared" si="26"/>
        <v>0</v>
      </c>
      <c r="AB25" s="144">
        <f t="shared" si="27"/>
        <v>0</v>
      </c>
      <c r="AC25" s="144">
        <f t="shared" si="28"/>
        <v>0</v>
      </c>
      <c r="AD25" s="144">
        <f t="shared" si="29"/>
        <v>0</v>
      </c>
      <c r="AE25" s="144">
        <f t="shared" si="30"/>
        <v>0</v>
      </c>
      <c r="AF25" s="144">
        <f t="shared" si="31"/>
        <v>0</v>
      </c>
      <c r="AG25" s="144">
        <f t="shared" si="32"/>
        <v>0</v>
      </c>
      <c r="AH25" s="144">
        <f t="shared" si="33"/>
        <v>0</v>
      </c>
      <c r="AI25" s="144">
        <f t="shared" si="34"/>
        <v>0</v>
      </c>
      <c r="AJ25" s="144">
        <f t="shared" si="35"/>
        <v>22</v>
      </c>
      <c r="AK25" s="144">
        <f>IF(B25&lt;&gt;"",'Team and Driver'!M29,"")</f>
        <v>23</v>
      </c>
      <c r="AL25" s="146">
        <f>IF($B25&lt;&gt;"",SUMIF('Race Result'!$I:$I,'Dummy Table Standings'!$B25,'Race Result'!$M:$M),"")</f>
        <v>0</v>
      </c>
      <c r="AM25" s="146">
        <f>IF($B25&lt;&gt;"",SUMIF('Race Result (2)'!$I:$I,'Dummy Table Standings'!$B25,'Race Result (2)'!$M:$M),"")</f>
        <v>0</v>
      </c>
      <c r="AN25" s="146">
        <f>IF($B25&lt;&gt;"",SUMIF('Race Result (3)'!$I:$I,'Dummy Table Standings'!$B25,'Race Result (3)'!$M:$M),"")</f>
        <v>0</v>
      </c>
      <c r="AO25" s="146">
        <f>IF($B25&lt;&gt;"",SUMIF('Race Result (4)'!$I:$I,'Dummy Table Standings'!$B25,'Race Result (4)'!$M:$M),"")</f>
        <v>0</v>
      </c>
      <c r="AP25" s="146">
        <f>IF($B25&lt;&gt;"",SUMIF('Race Result (5)'!$I:$I,'Dummy Table Standings'!$B25,'Race Result (5)'!$M:$M),"")</f>
        <v>0</v>
      </c>
      <c r="AQ25" s="146">
        <f>IF($B25&lt;&gt;"",SUMIF('Race Result (6)'!$I:$I,'Dummy Table Standings'!$B25,'Race Result (6)'!$M:$M),"")</f>
        <v>0</v>
      </c>
      <c r="AR25" s="146">
        <f>IF($B25&lt;&gt;"",SUMIF('Race Result (7)'!$I:$I,'Dummy Table Standings'!$B25,'Race Result (7)'!$M:$M),"")</f>
        <v>0</v>
      </c>
      <c r="AS25" s="146">
        <f>IF($B25&lt;&gt;"",SUMIF('Race Result (8)'!$I:$I,'Dummy Table Standings'!$B25,'Race Result (8)'!$M:$M),"")</f>
        <v>0</v>
      </c>
      <c r="AT25" s="146">
        <f>IF($B25&lt;&gt;"",SUMIF('Race Result (9)'!$I:$I,'Dummy Table Standings'!$B25,'Race Result (9)'!$M:$M),"")</f>
        <v>0</v>
      </c>
      <c r="AU25" s="146">
        <f>IF($B25&lt;&gt;"",SUMIF('Race Result (10)'!$I:$I,'Dummy Table Standings'!$B25,'Race Result (10)'!$M:$M),"")</f>
        <v>0</v>
      </c>
      <c r="AV25" s="146">
        <f>IF($B25&lt;&gt;"",SUMIF('Race Result (11)'!$I:$I,'Dummy Table Standings'!$B25,'Race Result (11)'!$M:$M),"")</f>
        <v>0</v>
      </c>
      <c r="AW25" s="146">
        <f>IF($B25&lt;&gt;"",SUMIF('Race Result (12)'!$I:$I,'Dummy Table Standings'!$B25,'Race Result (12)'!$M:$M),"")</f>
        <v>0</v>
      </c>
      <c r="AX25" s="146">
        <f>IF($B25&lt;&gt;"",SUMIF('Race Result (13)'!$I:$I,'Dummy Table Standings'!$B25,'Race Result (13)'!$M:$M),"")</f>
        <v>0</v>
      </c>
      <c r="AY25" s="146">
        <f>IF($B25&lt;&gt;"",SUMIF('Race Result (14)'!$I:$I,'Dummy Table Standings'!$B25,'Race Result (14)'!$M:$M),"")</f>
        <v>0</v>
      </c>
      <c r="AZ25" s="146">
        <f>IF($B25&lt;&gt;"",SUMIF('Race Result (15)'!$I:$I,'Dummy Table Standings'!$B25,'Race Result (15)'!$M:$M),"")</f>
        <v>0</v>
      </c>
      <c r="BA25" s="146">
        <f>IF($B25&lt;&gt;"",SUMIF('Race Result (16)'!$I:$I,'Dummy Table Standings'!$B25,'Race Result (16)'!$M:$M),"")</f>
        <v>0</v>
      </c>
      <c r="BB25" s="146">
        <f>IF($B25&lt;&gt;"",SUMIF('Race Result (17)'!$I:$I,'Dummy Table Standings'!$B25,'Race Result (17)'!$M:$M),"")</f>
        <v>0</v>
      </c>
      <c r="BC25" s="146">
        <f>IF($B25&lt;&gt;"",SUMIF('Race Result (18)'!$I:$I,'Dummy Table Standings'!$B25,'Race Result (18)'!$M:$M),"")</f>
        <v>0</v>
      </c>
      <c r="BF25" s="145">
        <f t="shared" si="36"/>
        <v>0</v>
      </c>
      <c r="BG25" s="145">
        <f t="shared" si="37"/>
        <v>0</v>
      </c>
      <c r="BH25" s="145">
        <f t="shared" si="38"/>
        <v>0</v>
      </c>
      <c r="BI25" s="145">
        <f t="shared" si="39"/>
        <v>0</v>
      </c>
      <c r="BJ25" s="145">
        <f t="shared" si="40"/>
        <v>0</v>
      </c>
      <c r="BK25" s="145">
        <f t="shared" si="41"/>
        <v>0</v>
      </c>
      <c r="BL25" s="145">
        <f t="shared" si="42"/>
        <v>0</v>
      </c>
      <c r="BM25" s="145">
        <f t="shared" si="43"/>
        <v>0</v>
      </c>
      <c r="BN25" s="145">
        <f t="shared" si="44"/>
        <v>0</v>
      </c>
      <c r="BO25" s="145">
        <f t="shared" si="45"/>
        <v>0</v>
      </c>
      <c r="BP25" s="145">
        <f t="shared" si="46"/>
        <v>0</v>
      </c>
      <c r="BQ25" s="145">
        <f t="shared" si="47"/>
        <v>0</v>
      </c>
      <c r="BR25" s="145">
        <f t="shared" si="48"/>
        <v>0</v>
      </c>
      <c r="BS25" s="145">
        <f t="shared" si="49"/>
        <v>0</v>
      </c>
      <c r="BT25" s="145">
        <f t="shared" si="50"/>
        <v>0</v>
      </c>
      <c r="BU25" s="145">
        <f t="shared" si="51"/>
        <v>0</v>
      </c>
      <c r="BV25" s="145">
        <f t="shared" si="52"/>
        <v>0</v>
      </c>
      <c r="BW25" s="145">
        <f t="shared" si="53"/>
        <v>0</v>
      </c>
      <c r="BZ25" s="145">
        <f>IF(B25&lt;&gt;"",RANK(BF25,BF$3:BF$32)+COUNTIF(BF$3:BF25,BF25)-1,"")</f>
        <v>23</v>
      </c>
      <c r="CA25" s="145">
        <f>IF(C25&lt;&gt;"",RANK(BG25,BG$3:BG$32)+COUNTIF(BG$3:BG25,BG25)-1,"")</f>
        <v>23</v>
      </c>
      <c r="CB25" s="145">
        <f>IF(D25&lt;&gt;"",RANK(BH25,BH$3:BH$32)+COUNTIF(BH$3:BH25,BH25)-1,"")</f>
        <v>23</v>
      </c>
      <c r="CC25" s="145">
        <f>IF(E25&lt;&gt;"",RANK(BI25,BI$3:BI$32)+COUNTIF(BI$3:BI25,BI25)-1,"")</f>
        <v>23</v>
      </c>
      <c r="CD25" s="145">
        <f>IF(F25&lt;&gt;"",RANK(BJ25,BJ$3:BJ$32)+COUNTIF(BJ$3:BJ25,BJ25)-1,"")</f>
        <v>23</v>
      </c>
      <c r="CE25" s="145">
        <f>IF(G25&lt;&gt;"",RANK(BK25,BK$3:BK$32)+COUNTIF(BK$3:BK25,BK25)-1,"")</f>
        <v>23</v>
      </c>
      <c r="CF25" s="145">
        <f>IF(H25&lt;&gt;"",RANK(BL25,BL$3:BL$32)+COUNTIF(BL$3:BL25,BL25)-1,"")</f>
        <v>23</v>
      </c>
      <c r="CG25" s="145">
        <f>IF(I25&lt;&gt;"",RANK(BM25,BM$3:BM$32)+COUNTIF(BM$3:BM25,BM25)-1,"")</f>
        <v>23</v>
      </c>
      <c r="CH25" s="145">
        <f>IF(J25&lt;&gt;"",RANK(BN25,BN$3:BN$32)+COUNTIF(BN$3:BN25,BN25)-1,"")</f>
        <v>23</v>
      </c>
      <c r="CI25" s="145">
        <f>IF(K25&lt;&gt;"",RANK(BO25,BO$3:BO$32)+COUNTIF(BO$3:BO25,BO25)-1,"")</f>
        <v>23</v>
      </c>
      <c r="CJ25" s="145">
        <f>IF(L25&lt;&gt;"",RANK(BP25,BP$3:BP$32)+COUNTIF(BP$3:BP25,BP25)-1,"")</f>
        <v>23</v>
      </c>
      <c r="CK25" s="145">
        <f>IF(M25&lt;&gt;"",RANK(BQ25,BQ$3:BQ$32)+COUNTIF(BQ$3:BQ25,BQ25)-1,"")</f>
        <v>23</v>
      </c>
      <c r="CL25" s="145">
        <f>IF(N25&lt;&gt;"",RANK(BR25,BR$3:BR$32)+COUNTIF(BR$3:BR25,BR25)-1,"")</f>
        <v>23</v>
      </c>
      <c r="CM25" s="145">
        <f>IF(O25&lt;&gt;"",RANK(BS25,BS$3:BS$32)+COUNTIF(BS$3:BS25,BS25)-1,"")</f>
        <v>23</v>
      </c>
      <c r="CN25" s="145">
        <f>IF(U25&lt;&gt;"",RANK(BT25,BT$3:BT$32)+COUNTIF(BT$3:BT25,BT25)-1,"")</f>
        <v>23</v>
      </c>
      <c r="CO25" s="145">
        <f>IF(V25&lt;&gt;"",RANK(BU25,BU$3:BU$32)+COUNTIF(BU$3:BU25,BU25)-1,"")</f>
        <v>23</v>
      </c>
      <c r="CP25" s="145">
        <f>IF(W25&lt;&gt;"",RANK(BV25,BV$3:BV$32)+COUNTIF(BV$3:BV25,BV25)-1,"")</f>
        <v>23</v>
      </c>
      <c r="CQ25" s="145">
        <f>IF(X25&lt;&gt;"",RANK(BW25,BW$3:BW$32)+COUNTIF(BW$3:BW25,BW25)-1,"")</f>
        <v>23</v>
      </c>
    </row>
    <row r="26" spans="1:95" x14ac:dyDescent="0.2">
      <c r="A26" s="144">
        <f t="shared" si="3"/>
        <v>24</v>
      </c>
      <c r="B26" s="144" t="str">
        <f>IF('Team and Driver'!H30&lt;&gt;"",'Team and Driver'!H30,"")</f>
        <v>Jorge Lorenzo</v>
      </c>
      <c r="C26" s="144" t="str">
        <f>IF(B26&lt;&gt;"",VLOOKUP(B26,'Team and Driver'!$H$7:$K$36,3,FALSE),"")</f>
        <v>Spain</v>
      </c>
      <c r="D26" s="144" t="str">
        <f>IF(B26&lt;&gt;"",VLOOKUP(B26,'Team and Driver'!$H$6:$P$40,4,FALSE),"")</f>
        <v>Yamaha Factory Racing</v>
      </c>
      <c r="E26" s="144">
        <f t="shared" si="4"/>
        <v>0</v>
      </c>
      <c r="F26" s="144">
        <f t="shared" si="5"/>
        <v>0</v>
      </c>
      <c r="G26" s="144">
        <f t="shared" si="6"/>
        <v>0</v>
      </c>
      <c r="H26" s="144">
        <f t="shared" si="7"/>
        <v>0</v>
      </c>
      <c r="I26" s="144">
        <f t="shared" si="8"/>
        <v>0</v>
      </c>
      <c r="J26" s="144">
        <f t="shared" si="9"/>
        <v>0</v>
      </c>
      <c r="K26" s="144">
        <f t="shared" si="10"/>
        <v>0</v>
      </c>
      <c r="L26" s="144">
        <f t="shared" si="11"/>
        <v>0</v>
      </c>
      <c r="M26" s="144">
        <f t="shared" si="12"/>
        <v>0</v>
      </c>
      <c r="N26" s="144">
        <f t="shared" si="13"/>
        <v>0</v>
      </c>
      <c r="O26" s="144">
        <f t="shared" si="14"/>
        <v>0</v>
      </c>
      <c r="P26" s="144">
        <f t="shared" si="15"/>
        <v>0</v>
      </c>
      <c r="Q26" s="144">
        <f t="shared" si="16"/>
        <v>0</v>
      </c>
      <c r="R26" s="144">
        <f t="shared" si="17"/>
        <v>0</v>
      </c>
      <c r="S26" s="144">
        <f t="shared" si="18"/>
        <v>0</v>
      </c>
      <c r="T26" s="144">
        <f t="shared" si="19"/>
        <v>0</v>
      </c>
      <c r="U26" s="144">
        <f t="shared" si="20"/>
        <v>0</v>
      </c>
      <c r="V26" s="144">
        <f t="shared" si="21"/>
        <v>0</v>
      </c>
      <c r="W26" s="144">
        <f t="shared" si="22"/>
        <v>0</v>
      </c>
      <c r="X26" s="144">
        <f t="shared" si="23"/>
        <v>0</v>
      </c>
      <c r="Y26" s="144">
        <f t="shared" si="24"/>
        <v>0</v>
      </c>
      <c r="Z26" s="144">
        <f t="shared" si="25"/>
        <v>0</v>
      </c>
      <c r="AA26" s="144">
        <f t="shared" si="26"/>
        <v>0</v>
      </c>
      <c r="AB26" s="144">
        <f t="shared" si="27"/>
        <v>0</v>
      </c>
      <c r="AC26" s="144">
        <f t="shared" si="28"/>
        <v>0</v>
      </c>
      <c r="AD26" s="144">
        <f t="shared" si="29"/>
        <v>0</v>
      </c>
      <c r="AE26" s="144">
        <f t="shared" si="30"/>
        <v>0</v>
      </c>
      <c r="AF26" s="144">
        <f t="shared" si="31"/>
        <v>0</v>
      </c>
      <c r="AG26" s="144">
        <f t="shared" si="32"/>
        <v>0</v>
      </c>
      <c r="AH26" s="144">
        <f t="shared" si="33"/>
        <v>0</v>
      </c>
      <c r="AI26" s="144">
        <f t="shared" si="34"/>
        <v>0</v>
      </c>
      <c r="AJ26" s="144">
        <f t="shared" si="35"/>
        <v>23</v>
      </c>
      <c r="AK26" s="144">
        <f>IF(B26&lt;&gt;"",'Team and Driver'!M30,"")</f>
        <v>24</v>
      </c>
      <c r="AL26" s="146">
        <f>IF($B26&lt;&gt;"",SUMIF('Race Result'!$I:$I,'Dummy Table Standings'!$B26,'Race Result'!$M:$M),"")</f>
        <v>0</v>
      </c>
      <c r="AM26" s="146">
        <f>IF($B26&lt;&gt;"",SUMIF('Race Result (2)'!$I:$I,'Dummy Table Standings'!$B26,'Race Result (2)'!$M:$M),"")</f>
        <v>0</v>
      </c>
      <c r="AN26" s="146">
        <f>IF($B26&lt;&gt;"",SUMIF('Race Result (3)'!$I:$I,'Dummy Table Standings'!$B26,'Race Result (3)'!$M:$M),"")</f>
        <v>0</v>
      </c>
      <c r="AO26" s="146">
        <f>IF($B26&lt;&gt;"",SUMIF('Race Result (4)'!$I:$I,'Dummy Table Standings'!$B26,'Race Result (4)'!$M:$M),"")</f>
        <v>0</v>
      </c>
      <c r="AP26" s="146">
        <f>IF($B26&lt;&gt;"",SUMIF('Race Result (5)'!$I:$I,'Dummy Table Standings'!$B26,'Race Result (5)'!$M:$M),"")</f>
        <v>0</v>
      </c>
      <c r="AQ26" s="146">
        <f>IF($B26&lt;&gt;"",SUMIF('Race Result (6)'!$I:$I,'Dummy Table Standings'!$B26,'Race Result (6)'!$M:$M),"")</f>
        <v>0</v>
      </c>
      <c r="AR26" s="146">
        <f>IF($B26&lt;&gt;"",SUMIF('Race Result (7)'!$I:$I,'Dummy Table Standings'!$B26,'Race Result (7)'!$M:$M),"")</f>
        <v>0</v>
      </c>
      <c r="AS26" s="146">
        <f>IF($B26&lt;&gt;"",SUMIF('Race Result (8)'!$I:$I,'Dummy Table Standings'!$B26,'Race Result (8)'!$M:$M),"")</f>
        <v>0</v>
      </c>
      <c r="AT26" s="146">
        <f>IF($B26&lt;&gt;"",SUMIF('Race Result (9)'!$I:$I,'Dummy Table Standings'!$B26,'Race Result (9)'!$M:$M),"")</f>
        <v>0</v>
      </c>
      <c r="AU26" s="146">
        <f>IF($B26&lt;&gt;"",SUMIF('Race Result (10)'!$I:$I,'Dummy Table Standings'!$B26,'Race Result (10)'!$M:$M),"")</f>
        <v>0</v>
      </c>
      <c r="AV26" s="146">
        <f>IF($B26&lt;&gt;"",SUMIF('Race Result (11)'!$I:$I,'Dummy Table Standings'!$B26,'Race Result (11)'!$M:$M),"")</f>
        <v>0</v>
      </c>
      <c r="AW26" s="146">
        <f>IF($B26&lt;&gt;"",SUMIF('Race Result (12)'!$I:$I,'Dummy Table Standings'!$B26,'Race Result (12)'!$M:$M),"")</f>
        <v>0</v>
      </c>
      <c r="AX26" s="146">
        <f>IF($B26&lt;&gt;"",SUMIF('Race Result (13)'!$I:$I,'Dummy Table Standings'!$B26,'Race Result (13)'!$M:$M),"")</f>
        <v>0</v>
      </c>
      <c r="AY26" s="146">
        <f>IF($B26&lt;&gt;"",SUMIF('Race Result (14)'!$I:$I,'Dummy Table Standings'!$B26,'Race Result (14)'!$M:$M),"")</f>
        <v>0</v>
      </c>
      <c r="AZ26" s="146">
        <f>IF($B26&lt;&gt;"",SUMIF('Race Result (15)'!$I:$I,'Dummy Table Standings'!$B26,'Race Result (15)'!$M:$M),"")</f>
        <v>0</v>
      </c>
      <c r="BA26" s="146">
        <f>IF($B26&lt;&gt;"",SUMIF('Race Result (16)'!$I:$I,'Dummy Table Standings'!$B26,'Race Result (16)'!$M:$M),"")</f>
        <v>0</v>
      </c>
      <c r="BB26" s="146">
        <f>IF($B26&lt;&gt;"",SUMIF('Race Result (17)'!$I:$I,'Dummy Table Standings'!$B26,'Race Result (17)'!$M:$M),"")</f>
        <v>0</v>
      </c>
      <c r="BC26" s="146">
        <f>IF($B26&lt;&gt;"",SUMIF('Race Result (18)'!$I:$I,'Dummy Table Standings'!$B26,'Race Result (18)'!$M:$M),"")</f>
        <v>0</v>
      </c>
      <c r="BF26" s="145">
        <f t="shared" si="36"/>
        <v>0</v>
      </c>
      <c r="BG26" s="145">
        <f t="shared" si="37"/>
        <v>0</v>
      </c>
      <c r="BH26" s="145">
        <f t="shared" si="38"/>
        <v>0</v>
      </c>
      <c r="BI26" s="145">
        <f t="shared" si="39"/>
        <v>0</v>
      </c>
      <c r="BJ26" s="145">
        <f t="shared" si="40"/>
        <v>0</v>
      </c>
      <c r="BK26" s="145">
        <f t="shared" si="41"/>
        <v>0</v>
      </c>
      <c r="BL26" s="145">
        <f t="shared" si="42"/>
        <v>0</v>
      </c>
      <c r="BM26" s="145">
        <f t="shared" si="43"/>
        <v>0</v>
      </c>
      <c r="BN26" s="145">
        <f t="shared" si="44"/>
        <v>0</v>
      </c>
      <c r="BO26" s="145">
        <f t="shared" si="45"/>
        <v>0</v>
      </c>
      <c r="BP26" s="145">
        <f t="shared" si="46"/>
        <v>0</v>
      </c>
      <c r="BQ26" s="145">
        <f t="shared" si="47"/>
        <v>0</v>
      </c>
      <c r="BR26" s="145">
        <f t="shared" si="48"/>
        <v>0</v>
      </c>
      <c r="BS26" s="145">
        <f t="shared" si="49"/>
        <v>0</v>
      </c>
      <c r="BT26" s="145">
        <f t="shared" si="50"/>
        <v>0</v>
      </c>
      <c r="BU26" s="145">
        <f t="shared" si="51"/>
        <v>0</v>
      </c>
      <c r="BV26" s="145">
        <f t="shared" si="52"/>
        <v>0</v>
      </c>
      <c r="BW26" s="145">
        <f t="shared" si="53"/>
        <v>0</v>
      </c>
      <c r="BZ26" s="145">
        <f>IF(B26&lt;&gt;"",RANK(BF26,BF$3:BF$32)+COUNTIF(BF$3:BF26,BF26)-1,"")</f>
        <v>24</v>
      </c>
      <c r="CA26" s="145">
        <f>IF(C26&lt;&gt;"",RANK(BG26,BG$3:BG$32)+COUNTIF(BG$3:BG26,BG26)-1,"")</f>
        <v>24</v>
      </c>
      <c r="CB26" s="145">
        <f>IF(D26&lt;&gt;"",RANK(BH26,BH$3:BH$32)+COUNTIF(BH$3:BH26,BH26)-1,"")</f>
        <v>24</v>
      </c>
      <c r="CC26" s="145">
        <f>IF(E26&lt;&gt;"",RANK(BI26,BI$3:BI$32)+COUNTIF(BI$3:BI26,BI26)-1,"")</f>
        <v>24</v>
      </c>
      <c r="CD26" s="145">
        <f>IF(F26&lt;&gt;"",RANK(BJ26,BJ$3:BJ$32)+COUNTIF(BJ$3:BJ26,BJ26)-1,"")</f>
        <v>24</v>
      </c>
      <c r="CE26" s="145">
        <f>IF(G26&lt;&gt;"",RANK(BK26,BK$3:BK$32)+COUNTIF(BK$3:BK26,BK26)-1,"")</f>
        <v>24</v>
      </c>
      <c r="CF26" s="145">
        <f>IF(H26&lt;&gt;"",RANK(BL26,BL$3:BL$32)+COUNTIF(BL$3:BL26,BL26)-1,"")</f>
        <v>24</v>
      </c>
      <c r="CG26" s="145">
        <f>IF(I26&lt;&gt;"",RANK(BM26,BM$3:BM$32)+COUNTIF(BM$3:BM26,BM26)-1,"")</f>
        <v>24</v>
      </c>
      <c r="CH26" s="145">
        <f>IF(J26&lt;&gt;"",RANK(BN26,BN$3:BN$32)+COUNTIF(BN$3:BN26,BN26)-1,"")</f>
        <v>24</v>
      </c>
      <c r="CI26" s="145">
        <f>IF(K26&lt;&gt;"",RANK(BO26,BO$3:BO$32)+COUNTIF(BO$3:BO26,BO26)-1,"")</f>
        <v>24</v>
      </c>
      <c r="CJ26" s="145">
        <f>IF(L26&lt;&gt;"",RANK(BP26,BP$3:BP$32)+COUNTIF(BP$3:BP26,BP26)-1,"")</f>
        <v>24</v>
      </c>
      <c r="CK26" s="145">
        <f>IF(M26&lt;&gt;"",RANK(BQ26,BQ$3:BQ$32)+COUNTIF(BQ$3:BQ26,BQ26)-1,"")</f>
        <v>24</v>
      </c>
      <c r="CL26" s="145">
        <f>IF(N26&lt;&gt;"",RANK(BR26,BR$3:BR$32)+COUNTIF(BR$3:BR26,BR26)-1,"")</f>
        <v>24</v>
      </c>
      <c r="CM26" s="145">
        <f>IF(O26&lt;&gt;"",RANK(BS26,BS$3:BS$32)+COUNTIF(BS$3:BS26,BS26)-1,"")</f>
        <v>24</v>
      </c>
      <c r="CN26" s="145">
        <f>IF(U26&lt;&gt;"",RANK(BT26,BT$3:BT$32)+COUNTIF(BT$3:BT26,BT26)-1,"")</f>
        <v>24</v>
      </c>
      <c r="CO26" s="145">
        <f>IF(V26&lt;&gt;"",RANK(BU26,BU$3:BU$32)+COUNTIF(BU$3:BU26,BU26)-1,"")</f>
        <v>24</v>
      </c>
      <c r="CP26" s="145">
        <f>IF(W26&lt;&gt;"",RANK(BV26,BV$3:BV$32)+COUNTIF(BV$3:BV26,BV26)-1,"")</f>
        <v>24</v>
      </c>
      <c r="CQ26" s="145">
        <f>IF(X26&lt;&gt;"",RANK(BW26,BW$3:BW$32)+COUNTIF(BW$3:BW26,BW26)-1,"")</f>
        <v>24</v>
      </c>
    </row>
    <row r="27" spans="1:95" x14ac:dyDescent="0.2">
      <c r="A27" s="144" t="str">
        <f t="shared" si="3"/>
        <v/>
      </c>
      <c r="B27" s="144" t="str">
        <f>IF('Team and Driver'!H31&lt;&gt;"",'Team and Driver'!H31,"")</f>
        <v/>
      </c>
      <c r="C27" s="144" t="str">
        <f>IF(B27&lt;&gt;"",VLOOKUP(B27,'Team and Driver'!$H$7:$K$36,3,FALSE),"")</f>
        <v/>
      </c>
      <c r="D27" s="144" t="str">
        <f>IF(B27&lt;&gt;"",VLOOKUP(B27,'Team and Driver'!$H$6:$P$40,4,FALSE),"")</f>
        <v/>
      </c>
      <c r="E27" s="144" t="str">
        <f t="shared" si="4"/>
        <v/>
      </c>
      <c r="F27" s="144" t="str">
        <f t="shared" si="5"/>
        <v/>
      </c>
      <c r="G27" s="144" t="str">
        <f t="shared" si="6"/>
        <v/>
      </c>
      <c r="H27" s="144" t="str">
        <f t="shared" si="7"/>
        <v/>
      </c>
      <c r="I27" s="144" t="str">
        <f t="shared" si="8"/>
        <v/>
      </c>
      <c r="J27" s="144" t="str">
        <f t="shared" si="9"/>
        <v/>
      </c>
      <c r="K27" s="144" t="str">
        <f t="shared" si="10"/>
        <v/>
      </c>
      <c r="L27" s="144" t="str">
        <f t="shared" si="11"/>
        <v/>
      </c>
      <c r="M27" s="144" t="str">
        <f t="shared" si="12"/>
        <v/>
      </c>
      <c r="N27" s="144" t="str">
        <f t="shared" si="13"/>
        <v/>
      </c>
      <c r="O27" s="144" t="str">
        <f t="shared" si="14"/>
        <v/>
      </c>
      <c r="P27" s="144" t="str">
        <f t="shared" si="15"/>
        <v/>
      </c>
      <c r="Q27" s="144" t="str">
        <f t="shared" si="16"/>
        <v/>
      </c>
      <c r="R27" s="144" t="str">
        <f t="shared" si="17"/>
        <v/>
      </c>
      <c r="S27" s="144" t="str">
        <f t="shared" si="18"/>
        <v/>
      </c>
      <c r="T27" s="144" t="str">
        <f t="shared" si="19"/>
        <v/>
      </c>
      <c r="U27" s="144" t="str">
        <f t="shared" si="20"/>
        <v/>
      </c>
      <c r="V27" s="144" t="str">
        <f t="shared" si="21"/>
        <v/>
      </c>
      <c r="W27" s="144" t="str">
        <f t="shared" si="22"/>
        <v/>
      </c>
      <c r="X27" s="144" t="str">
        <f t="shared" si="23"/>
        <v/>
      </c>
      <c r="Y27" s="144" t="str">
        <f t="shared" si="24"/>
        <v/>
      </c>
      <c r="Z27" s="144" t="str">
        <f t="shared" si="25"/>
        <v/>
      </c>
      <c r="AA27" s="144" t="str">
        <f t="shared" si="26"/>
        <v/>
      </c>
      <c r="AB27" s="144" t="str">
        <f t="shared" si="27"/>
        <v/>
      </c>
      <c r="AC27" s="144" t="str">
        <f t="shared" si="28"/>
        <v/>
      </c>
      <c r="AD27" s="144" t="str">
        <f t="shared" si="29"/>
        <v/>
      </c>
      <c r="AE27" s="144" t="str">
        <f t="shared" si="30"/>
        <v/>
      </c>
      <c r="AF27" s="144" t="str">
        <f t="shared" si="31"/>
        <v/>
      </c>
      <c r="AG27" s="144" t="str">
        <f t="shared" si="32"/>
        <v/>
      </c>
      <c r="AH27" s="144" t="str">
        <f t="shared" si="33"/>
        <v/>
      </c>
      <c r="AI27" s="144" t="str">
        <f t="shared" si="34"/>
        <v/>
      </c>
      <c r="AJ27" s="144" t="str">
        <f t="shared" si="35"/>
        <v/>
      </c>
      <c r="AK27" s="144" t="str">
        <f>IF(B27&lt;&gt;"",'Team and Driver'!M31,"")</f>
        <v/>
      </c>
      <c r="AL27" s="146" t="str">
        <f>IF($B27&lt;&gt;"",SUMIF('Race Result'!$I:$I,'Dummy Table Standings'!$B27,'Race Result'!$M:$M),"")</f>
        <v/>
      </c>
      <c r="AM27" s="146" t="str">
        <f>IF($B27&lt;&gt;"",SUMIF('Race Result (2)'!$I:$I,'Dummy Table Standings'!$B27,'Race Result (2)'!$M:$M),"")</f>
        <v/>
      </c>
      <c r="AN27" s="146" t="str">
        <f>IF($B27&lt;&gt;"",SUMIF('Race Result (3)'!$I:$I,'Dummy Table Standings'!$B27,'Race Result (3)'!$M:$M),"")</f>
        <v/>
      </c>
      <c r="AO27" s="146" t="str">
        <f>IF($B27&lt;&gt;"",SUMIF('Race Result (4)'!$I:$I,'Dummy Table Standings'!$B27,'Race Result (4)'!$M:$M),"")</f>
        <v/>
      </c>
      <c r="AP27" s="146" t="str">
        <f>IF($B27&lt;&gt;"",SUMIF('Race Result (5)'!$I:$I,'Dummy Table Standings'!$B27,'Race Result (5)'!$M:$M),"")</f>
        <v/>
      </c>
      <c r="AQ27" s="146" t="str">
        <f>IF($B27&lt;&gt;"",SUMIF('Race Result (6)'!$I:$I,'Dummy Table Standings'!$B27,'Race Result (6)'!$M:$M),"")</f>
        <v/>
      </c>
      <c r="AR27" s="146" t="str">
        <f>IF($B27&lt;&gt;"",SUMIF('Race Result (7)'!$I:$I,'Dummy Table Standings'!$B27,'Race Result (7)'!$M:$M),"")</f>
        <v/>
      </c>
      <c r="AS27" s="146" t="str">
        <f>IF($B27&lt;&gt;"",SUMIF('Race Result (8)'!$I:$I,'Dummy Table Standings'!$B27,'Race Result (8)'!$M:$M),"")</f>
        <v/>
      </c>
      <c r="AT27" s="146" t="str">
        <f>IF($B27&lt;&gt;"",SUMIF('Race Result (9)'!$I:$I,'Dummy Table Standings'!$B27,'Race Result (9)'!$M:$M),"")</f>
        <v/>
      </c>
      <c r="AU27" s="146" t="str">
        <f>IF($B27&lt;&gt;"",SUMIF('Race Result (10)'!$I:$I,'Dummy Table Standings'!$B27,'Race Result (10)'!$M:$M),"")</f>
        <v/>
      </c>
      <c r="AV27" s="146" t="str">
        <f>IF($B27&lt;&gt;"",SUMIF('Race Result (11)'!$I:$I,'Dummy Table Standings'!$B27,'Race Result (11)'!$M:$M),"")</f>
        <v/>
      </c>
      <c r="AW27" s="146" t="str">
        <f>IF($B27&lt;&gt;"",SUMIF('Race Result (12)'!$I:$I,'Dummy Table Standings'!$B27,'Race Result (12)'!$M:$M),"")</f>
        <v/>
      </c>
      <c r="AX27" s="146" t="str">
        <f>IF($B27&lt;&gt;"",SUMIF('Race Result (13)'!$I:$I,'Dummy Table Standings'!$B27,'Race Result (13)'!$M:$M),"")</f>
        <v/>
      </c>
      <c r="AY27" s="146" t="str">
        <f>IF($B27&lt;&gt;"",SUMIF('Race Result (14)'!$I:$I,'Dummy Table Standings'!$B27,'Race Result (14)'!$M:$M),"")</f>
        <v/>
      </c>
      <c r="AZ27" s="146" t="str">
        <f>IF($B27&lt;&gt;"",SUMIF('Race Result (15)'!$I:$I,'Dummy Table Standings'!$B27,'Race Result (15)'!$M:$M),"")</f>
        <v/>
      </c>
      <c r="BA27" s="146" t="str">
        <f>IF($B27&lt;&gt;"",SUMIF('Race Result (16)'!$I:$I,'Dummy Table Standings'!$B27,'Race Result (16)'!$M:$M),"")</f>
        <v/>
      </c>
      <c r="BB27" s="146" t="str">
        <f>IF($B27&lt;&gt;"",SUMIF('Race Result (17)'!$I:$I,'Dummy Table Standings'!$B27,'Race Result (17)'!$M:$M),"")</f>
        <v/>
      </c>
      <c r="BC27" s="146" t="str">
        <f>IF($B27&lt;&gt;"",SUMIF('Race Result (18)'!$I:$I,'Dummy Table Standings'!$B27,'Race Result (18)'!$M:$M),"")</f>
        <v/>
      </c>
      <c r="BF27" s="145" t="str">
        <f t="shared" ref="BF27:BF32" si="54">AL27</f>
        <v/>
      </c>
      <c r="BG27" s="145" t="str">
        <f t="shared" ref="BG27:BG32" si="55">IF($B27&lt;&gt;"",BF27+AM27,"")</f>
        <v/>
      </c>
      <c r="BH27" s="145" t="str">
        <f t="shared" ref="BH27:BH32" si="56">IF($B27&lt;&gt;"",BG27+AN27,"")</f>
        <v/>
      </c>
      <c r="BI27" s="145" t="str">
        <f t="shared" ref="BI27:BI32" si="57">IF($B27&lt;&gt;"",BH27+AO27,"")</f>
        <v/>
      </c>
      <c r="BJ27" s="145" t="str">
        <f t="shared" ref="BJ27:BJ32" si="58">IF($B27&lt;&gt;"",BI27+AP27,"")</f>
        <v/>
      </c>
      <c r="BK27" s="145" t="str">
        <f t="shared" ref="BK27:BK32" si="59">IF($B27&lt;&gt;"",BJ27+AQ27,"")</f>
        <v/>
      </c>
      <c r="BL27" s="145" t="str">
        <f t="shared" ref="BL27:BL32" si="60">IF($B27&lt;&gt;"",BK27+AR27,"")</f>
        <v/>
      </c>
      <c r="BM27" s="145" t="str">
        <f t="shared" ref="BM27:BM32" si="61">IF($B27&lt;&gt;"",BL27+AS27,"")</f>
        <v/>
      </c>
      <c r="BN27" s="145" t="str">
        <f t="shared" ref="BN27:BN32" si="62">IF($B27&lt;&gt;"",BM27+AT27,"")</f>
        <v/>
      </c>
      <c r="BO27" s="145" t="str">
        <f t="shared" ref="BO27:BO32" si="63">IF($B27&lt;&gt;"",BN27+AU27,"")</f>
        <v/>
      </c>
      <c r="BP27" s="145" t="str">
        <f t="shared" ref="BP27:BP32" si="64">IF($B27&lt;&gt;"",BO27+AV27,"")</f>
        <v/>
      </c>
      <c r="BQ27" s="145" t="str">
        <f t="shared" ref="BQ27:BQ32" si="65">IF($B27&lt;&gt;"",BP27+AW27,"")</f>
        <v/>
      </c>
      <c r="BR27" s="145" t="str">
        <f t="shared" ref="BR27:BR32" si="66">IF($B27&lt;&gt;"",BQ27+AX27,"")</f>
        <v/>
      </c>
      <c r="BS27" s="145" t="str">
        <f t="shared" ref="BS27:BS32" si="67">IF($B27&lt;&gt;"",BR27+AY27,"")</f>
        <v/>
      </c>
      <c r="BT27" s="145" t="str">
        <f t="shared" ref="BT27:BT32" si="68">IF($B27&lt;&gt;"",BS27+AZ27,"")</f>
        <v/>
      </c>
      <c r="BU27" s="145" t="str">
        <f t="shared" ref="BU27:BU32" si="69">IF($B27&lt;&gt;"",BT27+BA27,"")</f>
        <v/>
      </c>
      <c r="BV27" s="145" t="str">
        <f t="shared" ref="BV27:BV32" si="70">IF($B27&lt;&gt;"",BU27+BB27,"")</f>
        <v/>
      </c>
      <c r="BW27" s="145" t="str">
        <f t="shared" ref="BW27:BW32" si="71">IF($B27&lt;&gt;"",BV27+BC27,"")</f>
        <v/>
      </c>
      <c r="BZ27" s="145" t="str">
        <f>IF(B27&lt;&gt;"",RANK(BF27,BF$3:BF$32)+COUNTIF(BF$3:BF27,BF27)-1,"")</f>
        <v/>
      </c>
      <c r="CA27" s="145" t="str">
        <f>IF(C27&lt;&gt;"",RANK(BG27,BG$3:BG$32)+COUNTIF(BG$3:BG27,BG27)-1,"")</f>
        <v/>
      </c>
      <c r="CB27" s="145" t="str">
        <f>IF(D27&lt;&gt;"",RANK(BH27,BH$3:BH$32)+COUNTIF(BH$3:BH27,BH27)-1,"")</f>
        <v/>
      </c>
      <c r="CC27" s="145" t="str">
        <f>IF(E27&lt;&gt;"",RANK(BI27,BI$3:BI$32)+COUNTIF(BI$3:BI27,BI27)-1,"")</f>
        <v/>
      </c>
      <c r="CD27" s="145" t="str">
        <f>IF(F27&lt;&gt;"",RANK(BJ27,BJ$3:BJ$32)+COUNTIF(BJ$3:BJ27,BJ27)-1,"")</f>
        <v/>
      </c>
      <c r="CE27" s="145" t="str">
        <f>IF(G27&lt;&gt;"",RANK(BK27,BK$3:BK$32)+COUNTIF(BK$3:BK27,BK27)-1,"")</f>
        <v/>
      </c>
      <c r="CF27" s="145" t="str">
        <f>IF(H27&lt;&gt;"",RANK(BL27,BL$3:BL$32)+COUNTIF(BL$3:BL27,BL27)-1,"")</f>
        <v/>
      </c>
      <c r="CG27" s="145" t="str">
        <f>IF(I27&lt;&gt;"",RANK(BM27,BM$3:BM$32)+COUNTIF(BM$3:BM27,BM27)-1,"")</f>
        <v/>
      </c>
      <c r="CH27" s="145" t="str">
        <f>IF(J27&lt;&gt;"",RANK(BN27,BN$3:BN$32)+COUNTIF(BN$3:BN27,BN27)-1,"")</f>
        <v/>
      </c>
      <c r="CI27" s="145" t="str">
        <f>IF(K27&lt;&gt;"",RANK(BO27,BO$3:BO$32)+COUNTIF(BO$3:BO27,BO27)-1,"")</f>
        <v/>
      </c>
      <c r="CJ27" s="145" t="str">
        <f>IF(L27&lt;&gt;"",RANK(BP27,BP$3:BP$32)+COUNTIF(BP$3:BP27,BP27)-1,"")</f>
        <v/>
      </c>
      <c r="CK27" s="145" t="str">
        <f>IF(M27&lt;&gt;"",RANK(BQ27,BQ$3:BQ$32)+COUNTIF(BQ$3:BQ27,BQ27)-1,"")</f>
        <v/>
      </c>
      <c r="CL27" s="145" t="str">
        <f>IF(N27&lt;&gt;"",RANK(BR27,BR$3:BR$32)+COUNTIF(BR$3:BR27,BR27)-1,"")</f>
        <v/>
      </c>
      <c r="CM27" s="145" t="str">
        <f>IF(O27&lt;&gt;"",RANK(BS27,BS$3:BS$32)+COUNTIF(BS$3:BS27,BS27)-1,"")</f>
        <v/>
      </c>
      <c r="CN27" s="145" t="str">
        <f>IF(U27&lt;&gt;"",RANK(BT27,BT$3:BT$32)+COUNTIF(BT$3:BT27,BT27)-1,"")</f>
        <v/>
      </c>
      <c r="CO27" s="145" t="str">
        <f>IF(V27&lt;&gt;"",RANK(BU27,BU$3:BU$32)+COUNTIF(BU$3:BU27,BU27)-1,"")</f>
        <v/>
      </c>
      <c r="CP27" s="145" t="str">
        <f>IF(W27&lt;&gt;"",RANK(BV27,BV$3:BV$32)+COUNTIF(BV$3:BV27,BV27)-1,"")</f>
        <v/>
      </c>
      <c r="CQ27" s="145" t="str">
        <f>IF(X27&lt;&gt;"",RANK(BW27,BW$3:BW$32)+COUNTIF(BW$3:BW27,BW27)-1,"")</f>
        <v/>
      </c>
    </row>
    <row r="28" spans="1:95" x14ac:dyDescent="0.2">
      <c r="A28" s="144" t="str">
        <f t="shared" si="3"/>
        <v/>
      </c>
      <c r="B28" s="144" t="str">
        <f>IF('Team and Driver'!H32&lt;&gt;"",'Team and Driver'!H32,"")</f>
        <v/>
      </c>
      <c r="C28" s="144" t="str">
        <f>IF(B28&lt;&gt;"",VLOOKUP(B28,'Team and Driver'!$H$7:$K$36,3,FALSE),"")</f>
        <v/>
      </c>
      <c r="D28" s="144" t="str">
        <f>IF(B28&lt;&gt;"",VLOOKUP(B28,'Team and Driver'!$H$6:$P$40,4,FALSE),"")</f>
        <v/>
      </c>
      <c r="E28" s="144" t="str">
        <f t="shared" si="4"/>
        <v/>
      </c>
      <c r="F28" s="144" t="str">
        <f t="shared" si="5"/>
        <v/>
      </c>
      <c r="G28" s="144" t="str">
        <f t="shared" si="6"/>
        <v/>
      </c>
      <c r="H28" s="144" t="str">
        <f t="shared" si="7"/>
        <v/>
      </c>
      <c r="I28" s="144" t="str">
        <f t="shared" si="8"/>
        <v/>
      </c>
      <c r="J28" s="144" t="str">
        <f t="shared" si="9"/>
        <v/>
      </c>
      <c r="K28" s="144" t="str">
        <f t="shared" si="10"/>
        <v/>
      </c>
      <c r="L28" s="144" t="str">
        <f t="shared" si="11"/>
        <v/>
      </c>
      <c r="M28" s="144" t="str">
        <f t="shared" si="12"/>
        <v/>
      </c>
      <c r="N28" s="144" t="str">
        <f t="shared" si="13"/>
        <v/>
      </c>
      <c r="O28" s="144" t="str">
        <f t="shared" si="14"/>
        <v/>
      </c>
      <c r="P28" s="144" t="str">
        <f t="shared" si="15"/>
        <v/>
      </c>
      <c r="Q28" s="144" t="str">
        <f t="shared" si="16"/>
        <v/>
      </c>
      <c r="R28" s="144" t="str">
        <f t="shared" si="17"/>
        <v/>
      </c>
      <c r="S28" s="144" t="str">
        <f t="shared" si="18"/>
        <v/>
      </c>
      <c r="T28" s="144" t="str">
        <f t="shared" si="19"/>
        <v/>
      </c>
      <c r="U28" s="144" t="str">
        <f t="shared" si="20"/>
        <v/>
      </c>
      <c r="V28" s="144" t="str">
        <f t="shared" si="21"/>
        <v/>
      </c>
      <c r="W28" s="144" t="str">
        <f t="shared" si="22"/>
        <v/>
      </c>
      <c r="X28" s="144" t="str">
        <f t="shared" si="23"/>
        <v/>
      </c>
      <c r="Y28" s="144" t="str">
        <f t="shared" si="24"/>
        <v/>
      </c>
      <c r="Z28" s="144" t="str">
        <f t="shared" si="25"/>
        <v/>
      </c>
      <c r="AA28" s="144" t="str">
        <f t="shared" si="26"/>
        <v/>
      </c>
      <c r="AB28" s="144" t="str">
        <f t="shared" si="27"/>
        <v/>
      </c>
      <c r="AC28" s="144" t="str">
        <f t="shared" si="28"/>
        <v/>
      </c>
      <c r="AD28" s="144" t="str">
        <f t="shared" si="29"/>
        <v/>
      </c>
      <c r="AE28" s="144" t="str">
        <f t="shared" si="30"/>
        <v/>
      </c>
      <c r="AF28" s="144" t="str">
        <f t="shared" si="31"/>
        <v/>
      </c>
      <c r="AG28" s="144" t="str">
        <f t="shared" si="32"/>
        <v/>
      </c>
      <c r="AH28" s="144" t="str">
        <f t="shared" si="33"/>
        <v/>
      </c>
      <c r="AI28" s="144" t="str">
        <f t="shared" si="34"/>
        <v/>
      </c>
      <c r="AJ28" s="144" t="str">
        <f t="shared" si="35"/>
        <v/>
      </c>
      <c r="AK28" s="144" t="str">
        <f>IF(B28&lt;&gt;"",'Team and Driver'!M32,"")</f>
        <v/>
      </c>
      <c r="AL28" s="146" t="str">
        <f>IF($B28&lt;&gt;"",SUMIF('Race Result'!$I:$I,'Dummy Table Standings'!$B28,'Race Result'!$M:$M),"")</f>
        <v/>
      </c>
      <c r="AM28" s="146" t="str">
        <f>IF($B28&lt;&gt;"",SUMIF('Race Result (2)'!$I:$I,'Dummy Table Standings'!$B28,'Race Result (2)'!$M:$M),"")</f>
        <v/>
      </c>
      <c r="AN28" s="146" t="str">
        <f>IF($B28&lt;&gt;"",SUMIF('Race Result (3)'!$I:$I,'Dummy Table Standings'!$B28,'Race Result (3)'!$M:$M),"")</f>
        <v/>
      </c>
      <c r="AO28" s="146" t="str">
        <f>IF($B28&lt;&gt;"",SUMIF('Race Result (4)'!$I:$I,'Dummy Table Standings'!$B28,'Race Result (4)'!$M:$M),"")</f>
        <v/>
      </c>
      <c r="AP28" s="146" t="str">
        <f>IF($B28&lt;&gt;"",SUMIF('Race Result (5)'!$I:$I,'Dummy Table Standings'!$B28,'Race Result (5)'!$M:$M),"")</f>
        <v/>
      </c>
      <c r="AQ28" s="146" t="str">
        <f>IF($B28&lt;&gt;"",SUMIF('Race Result (6)'!$I:$I,'Dummy Table Standings'!$B28,'Race Result (6)'!$M:$M),"")</f>
        <v/>
      </c>
      <c r="AR28" s="146" t="str">
        <f>IF($B28&lt;&gt;"",SUMIF('Race Result (7)'!$I:$I,'Dummy Table Standings'!$B28,'Race Result (7)'!$M:$M),"")</f>
        <v/>
      </c>
      <c r="AS28" s="146" t="str">
        <f>IF($B28&lt;&gt;"",SUMIF('Race Result (8)'!$I:$I,'Dummy Table Standings'!$B28,'Race Result (8)'!$M:$M),"")</f>
        <v/>
      </c>
      <c r="AT28" s="146" t="str">
        <f>IF($B28&lt;&gt;"",SUMIF('Race Result (9)'!$I:$I,'Dummy Table Standings'!$B28,'Race Result (9)'!$M:$M),"")</f>
        <v/>
      </c>
      <c r="AU28" s="146" t="str">
        <f>IF($B28&lt;&gt;"",SUMIF('Race Result (10)'!$I:$I,'Dummy Table Standings'!$B28,'Race Result (10)'!$M:$M),"")</f>
        <v/>
      </c>
      <c r="AV28" s="146" t="str">
        <f>IF($B28&lt;&gt;"",SUMIF('Race Result (11)'!$I:$I,'Dummy Table Standings'!$B28,'Race Result (11)'!$M:$M),"")</f>
        <v/>
      </c>
      <c r="AW28" s="146" t="str">
        <f>IF($B28&lt;&gt;"",SUMIF('Race Result (12)'!$I:$I,'Dummy Table Standings'!$B28,'Race Result (12)'!$M:$M),"")</f>
        <v/>
      </c>
      <c r="AX28" s="146" t="str">
        <f>IF($B28&lt;&gt;"",SUMIF('Race Result (13)'!$I:$I,'Dummy Table Standings'!$B28,'Race Result (13)'!$M:$M),"")</f>
        <v/>
      </c>
      <c r="AY28" s="146" t="str">
        <f>IF($B28&lt;&gt;"",SUMIF('Race Result (14)'!$I:$I,'Dummy Table Standings'!$B28,'Race Result (14)'!$M:$M),"")</f>
        <v/>
      </c>
      <c r="AZ28" s="146" t="str">
        <f>IF($B28&lt;&gt;"",SUMIF('Race Result (15)'!$I:$I,'Dummy Table Standings'!$B28,'Race Result (15)'!$M:$M),"")</f>
        <v/>
      </c>
      <c r="BA28" s="146" t="str">
        <f>IF($B28&lt;&gt;"",SUMIF('Race Result (16)'!$I:$I,'Dummy Table Standings'!$B28,'Race Result (16)'!$M:$M),"")</f>
        <v/>
      </c>
      <c r="BB28" s="146" t="str">
        <f>IF($B28&lt;&gt;"",SUMIF('Race Result (17)'!$I:$I,'Dummy Table Standings'!$B28,'Race Result (17)'!$M:$M),"")</f>
        <v/>
      </c>
      <c r="BC28" s="146" t="str">
        <f>IF($B28&lt;&gt;"",SUMIF('Race Result (18)'!$I:$I,'Dummy Table Standings'!$B28,'Race Result (18)'!$M:$M),"")</f>
        <v/>
      </c>
      <c r="BF28" s="145" t="str">
        <f t="shared" si="54"/>
        <v/>
      </c>
      <c r="BG28" s="145" t="str">
        <f t="shared" si="55"/>
        <v/>
      </c>
      <c r="BH28" s="145" t="str">
        <f t="shared" si="56"/>
        <v/>
      </c>
      <c r="BI28" s="145" t="str">
        <f t="shared" si="57"/>
        <v/>
      </c>
      <c r="BJ28" s="145" t="str">
        <f t="shared" si="58"/>
        <v/>
      </c>
      <c r="BK28" s="145" t="str">
        <f t="shared" si="59"/>
        <v/>
      </c>
      <c r="BL28" s="145" t="str">
        <f t="shared" si="60"/>
        <v/>
      </c>
      <c r="BM28" s="145" t="str">
        <f t="shared" si="61"/>
        <v/>
      </c>
      <c r="BN28" s="145" t="str">
        <f t="shared" si="62"/>
        <v/>
      </c>
      <c r="BO28" s="145" t="str">
        <f t="shared" si="63"/>
        <v/>
      </c>
      <c r="BP28" s="145" t="str">
        <f t="shared" si="64"/>
        <v/>
      </c>
      <c r="BQ28" s="145" t="str">
        <f t="shared" si="65"/>
        <v/>
      </c>
      <c r="BR28" s="145" t="str">
        <f t="shared" si="66"/>
        <v/>
      </c>
      <c r="BS28" s="145" t="str">
        <f t="shared" si="67"/>
        <v/>
      </c>
      <c r="BT28" s="145" t="str">
        <f t="shared" si="68"/>
        <v/>
      </c>
      <c r="BU28" s="145" t="str">
        <f t="shared" si="69"/>
        <v/>
      </c>
      <c r="BV28" s="145" t="str">
        <f t="shared" si="70"/>
        <v/>
      </c>
      <c r="BW28" s="145" t="str">
        <f t="shared" si="71"/>
        <v/>
      </c>
      <c r="BZ28" s="145" t="str">
        <f>IF(B28&lt;&gt;"",RANK(BF28,BF$3:BF$32)+COUNTIF(BF$3:BF28,BF28)-1,"")</f>
        <v/>
      </c>
      <c r="CA28" s="145" t="str">
        <f>IF(C28&lt;&gt;"",RANK(BG28,BG$3:BG$32)+COUNTIF(BG$3:BG28,BG28)-1,"")</f>
        <v/>
      </c>
      <c r="CB28" s="145" t="str">
        <f>IF(D28&lt;&gt;"",RANK(BH28,BH$3:BH$32)+COUNTIF(BH$3:BH28,BH28)-1,"")</f>
        <v/>
      </c>
      <c r="CC28" s="145" t="str">
        <f>IF(E28&lt;&gt;"",RANK(BI28,BI$3:BI$32)+COUNTIF(BI$3:BI28,BI28)-1,"")</f>
        <v/>
      </c>
      <c r="CD28" s="145" t="str">
        <f>IF(F28&lt;&gt;"",RANK(BJ28,BJ$3:BJ$32)+COUNTIF(BJ$3:BJ28,BJ28)-1,"")</f>
        <v/>
      </c>
      <c r="CE28" s="145" t="str">
        <f>IF(G28&lt;&gt;"",RANK(BK28,BK$3:BK$32)+COUNTIF(BK$3:BK28,BK28)-1,"")</f>
        <v/>
      </c>
      <c r="CF28" s="145" t="str">
        <f>IF(H28&lt;&gt;"",RANK(BL28,BL$3:BL$32)+COUNTIF(BL$3:BL28,BL28)-1,"")</f>
        <v/>
      </c>
      <c r="CG28" s="145" t="str">
        <f>IF(I28&lt;&gt;"",RANK(BM28,BM$3:BM$32)+COUNTIF(BM$3:BM28,BM28)-1,"")</f>
        <v/>
      </c>
      <c r="CH28" s="145" t="str">
        <f>IF(J28&lt;&gt;"",RANK(BN28,BN$3:BN$32)+COUNTIF(BN$3:BN28,BN28)-1,"")</f>
        <v/>
      </c>
      <c r="CI28" s="145" t="str">
        <f>IF(K28&lt;&gt;"",RANK(BO28,BO$3:BO$32)+COUNTIF(BO$3:BO28,BO28)-1,"")</f>
        <v/>
      </c>
      <c r="CJ28" s="145" t="str">
        <f>IF(L28&lt;&gt;"",RANK(BP28,BP$3:BP$32)+COUNTIF(BP$3:BP28,BP28)-1,"")</f>
        <v/>
      </c>
      <c r="CK28" s="145" t="str">
        <f>IF(M28&lt;&gt;"",RANK(BQ28,BQ$3:BQ$32)+COUNTIF(BQ$3:BQ28,BQ28)-1,"")</f>
        <v/>
      </c>
      <c r="CL28" s="145" t="str">
        <f>IF(N28&lt;&gt;"",RANK(BR28,BR$3:BR$32)+COUNTIF(BR$3:BR28,BR28)-1,"")</f>
        <v/>
      </c>
      <c r="CM28" s="145" t="str">
        <f>IF(O28&lt;&gt;"",RANK(BS28,BS$3:BS$32)+COUNTIF(BS$3:BS28,BS28)-1,"")</f>
        <v/>
      </c>
      <c r="CN28" s="145" t="str">
        <f>IF(U28&lt;&gt;"",RANK(BT28,BT$3:BT$32)+COUNTIF(BT$3:BT28,BT28)-1,"")</f>
        <v/>
      </c>
      <c r="CO28" s="145" t="str">
        <f>IF(V28&lt;&gt;"",RANK(BU28,BU$3:BU$32)+COUNTIF(BU$3:BU28,BU28)-1,"")</f>
        <v/>
      </c>
      <c r="CP28" s="145" t="str">
        <f>IF(W28&lt;&gt;"",RANK(BV28,BV$3:BV$32)+COUNTIF(BV$3:BV28,BV28)-1,"")</f>
        <v/>
      </c>
      <c r="CQ28" s="145" t="str">
        <f>IF(X28&lt;&gt;"",RANK(BW28,BW$3:BW$32)+COUNTIF(BW$3:BW28,BW28)-1,"")</f>
        <v/>
      </c>
    </row>
    <row r="29" spans="1:95" x14ac:dyDescent="0.2">
      <c r="A29" s="144" t="str">
        <f t="shared" si="3"/>
        <v/>
      </c>
      <c r="B29" s="144" t="str">
        <f>IF('Team and Driver'!H33&lt;&gt;"",'Team and Driver'!H33,"")</f>
        <v/>
      </c>
      <c r="C29" s="144" t="str">
        <f>IF(B29&lt;&gt;"",VLOOKUP(B29,'Team and Driver'!$H$7:$K$36,3,FALSE),"")</f>
        <v/>
      </c>
      <c r="D29" s="144" t="str">
        <f>IF(B29&lt;&gt;"",VLOOKUP(B29,'Team and Driver'!$H$6:$P$40,4,FALSE),"")</f>
        <v/>
      </c>
      <c r="E29" s="144" t="str">
        <f t="shared" si="4"/>
        <v/>
      </c>
      <c r="F29" s="144" t="str">
        <f t="shared" si="5"/>
        <v/>
      </c>
      <c r="G29" s="144" t="str">
        <f t="shared" si="6"/>
        <v/>
      </c>
      <c r="H29" s="144" t="str">
        <f t="shared" si="7"/>
        <v/>
      </c>
      <c r="I29" s="144" t="str">
        <f t="shared" si="8"/>
        <v/>
      </c>
      <c r="J29" s="144" t="str">
        <f t="shared" si="9"/>
        <v/>
      </c>
      <c r="K29" s="144" t="str">
        <f t="shared" si="10"/>
        <v/>
      </c>
      <c r="L29" s="144" t="str">
        <f t="shared" si="11"/>
        <v/>
      </c>
      <c r="M29" s="144" t="str">
        <f t="shared" si="12"/>
        <v/>
      </c>
      <c r="N29" s="144" t="str">
        <f t="shared" si="13"/>
        <v/>
      </c>
      <c r="O29" s="144" t="str">
        <f t="shared" si="14"/>
        <v/>
      </c>
      <c r="P29" s="144" t="str">
        <f t="shared" si="15"/>
        <v/>
      </c>
      <c r="Q29" s="144" t="str">
        <f t="shared" si="16"/>
        <v/>
      </c>
      <c r="R29" s="144" t="str">
        <f t="shared" si="17"/>
        <v/>
      </c>
      <c r="S29" s="144" t="str">
        <f t="shared" si="18"/>
        <v/>
      </c>
      <c r="T29" s="144" t="str">
        <f t="shared" si="19"/>
        <v/>
      </c>
      <c r="U29" s="144" t="str">
        <f t="shared" si="20"/>
        <v/>
      </c>
      <c r="V29" s="144" t="str">
        <f t="shared" si="21"/>
        <v/>
      </c>
      <c r="W29" s="144" t="str">
        <f t="shared" si="22"/>
        <v/>
      </c>
      <c r="X29" s="144" t="str">
        <f t="shared" si="23"/>
        <v/>
      </c>
      <c r="Y29" s="144" t="str">
        <f t="shared" si="24"/>
        <v/>
      </c>
      <c r="Z29" s="144" t="str">
        <f t="shared" si="25"/>
        <v/>
      </c>
      <c r="AA29" s="144" t="str">
        <f t="shared" si="26"/>
        <v/>
      </c>
      <c r="AB29" s="144" t="str">
        <f t="shared" si="27"/>
        <v/>
      </c>
      <c r="AC29" s="144" t="str">
        <f t="shared" si="28"/>
        <v/>
      </c>
      <c r="AD29" s="144" t="str">
        <f t="shared" si="29"/>
        <v/>
      </c>
      <c r="AE29" s="144" t="str">
        <f t="shared" si="30"/>
        <v/>
      </c>
      <c r="AF29" s="144" t="str">
        <f t="shared" si="31"/>
        <v/>
      </c>
      <c r="AG29" s="144" t="str">
        <f t="shared" si="32"/>
        <v/>
      </c>
      <c r="AH29" s="144" t="str">
        <f t="shared" si="33"/>
        <v/>
      </c>
      <c r="AI29" s="144" t="str">
        <f t="shared" si="34"/>
        <v/>
      </c>
      <c r="AJ29" s="144" t="str">
        <f t="shared" si="35"/>
        <v/>
      </c>
      <c r="AK29" s="144" t="str">
        <f>IF(B29&lt;&gt;"",'Team and Driver'!M33,"")</f>
        <v/>
      </c>
      <c r="AL29" s="146" t="str">
        <f>IF($B29&lt;&gt;"",SUMIF('Race Result'!$I:$I,'Dummy Table Standings'!$B29,'Race Result'!$M:$M),"")</f>
        <v/>
      </c>
      <c r="AM29" s="146" t="str">
        <f>IF($B29&lt;&gt;"",SUMIF('Race Result (2)'!$I:$I,'Dummy Table Standings'!$B29,'Race Result (2)'!$M:$M),"")</f>
        <v/>
      </c>
      <c r="AN29" s="146" t="str">
        <f>IF($B29&lt;&gt;"",SUMIF('Race Result (3)'!$I:$I,'Dummy Table Standings'!$B29,'Race Result (3)'!$M:$M),"")</f>
        <v/>
      </c>
      <c r="AO29" s="146" t="str">
        <f>IF($B29&lt;&gt;"",SUMIF('Race Result (4)'!$I:$I,'Dummy Table Standings'!$B29,'Race Result (4)'!$M:$M),"")</f>
        <v/>
      </c>
      <c r="AP29" s="146" t="str">
        <f>IF($B29&lt;&gt;"",SUMIF('Race Result (5)'!$I:$I,'Dummy Table Standings'!$B29,'Race Result (5)'!$M:$M),"")</f>
        <v/>
      </c>
      <c r="AQ29" s="146" t="str">
        <f>IF($B29&lt;&gt;"",SUMIF('Race Result (6)'!$I:$I,'Dummy Table Standings'!$B29,'Race Result (6)'!$M:$M),"")</f>
        <v/>
      </c>
      <c r="AR29" s="146" t="str">
        <f>IF($B29&lt;&gt;"",SUMIF('Race Result (7)'!$I:$I,'Dummy Table Standings'!$B29,'Race Result (7)'!$M:$M),"")</f>
        <v/>
      </c>
      <c r="AS29" s="146" t="str">
        <f>IF($B29&lt;&gt;"",SUMIF('Race Result (8)'!$I:$I,'Dummy Table Standings'!$B29,'Race Result (8)'!$M:$M),"")</f>
        <v/>
      </c>
      <c r="AT29" s="146" t="str">
        <f>IF($B29&lt;&gt;"",SUMIF('Race Result (9)'!$I:$I,'Dummy Table Standings'!$B29,'Race Result (9)'!$M:$M),"")</f>
        <v/>
      </c>
      <c r="AU29" s="146" t="str">
        <f>IF($B29&lt;&gt;"",SUMIF('Race Result (10)'!$I:$I,'Dummy Table Standings'!$B29,'Race Result (10)'!$M:$M),"")</f>
        <v/>
      </c>
      <c r="AV29" s="146" t="str">
        <f>IF($B29&lt;&gt;"",SUMIF('Race Result (11)'!$I:$I,'Dummy Table Standings'!$B29,'Race Result (11)'!$M:$M),"")</f>
        <v/>
      </c>
      <c r="AW29" s="146" t="str">
        <f>IF($B29&lt;&gt;"",SUMIF('Race Result (12)'!$I:$I,'Dummy Table Standings'!$B29,'Race Result (12)'!$M:$M),"")</f>
        <v/>
      </c>
      <c r="AX29" s="146" t="str">
        <f>IF($B29&lt;&gt;"",SUMIF('Race Result (13)'!$I:$I,'Dummy Table Standings'!$B29,'Race Result (13)'!$M:$M),"")</f>
        <v/>
      </c>
      <c r="AY29" s="146" t="str">
        <f>IF($B29&lt;&gt;"",SUMIF('Race Result (14)'!$I:$I,'Dummy Table Standings'!$B29,'Race Result (14)'!$M:$M),"")</f>
        <v/>
      </c>
      <c r="AZ29" s="146" t="str">
        <f>IF($B29&lt;&gt;"",SUMIF('Race Result (15)'!$I:$I,'Dummy Table Standings'!$B29,'Race Result (15)'!$M:$M),"")</f>
        <v/>
      </c>
      <c r="BA29" s="146" t="str">
        <f>IF($B29&lt;&gt;"",SUMIF('Race Result (16)'!$I:$I,'Dummy Table Standings'!$B29,'Race Result (16)'!$M:$M),"")</f>
        <v/>
      </c>
      <c r="BB29" s="146" t="str">
        <f>IF($B29&lt;&gt;"",SUMIF('Race Result (17)'!$I:$I,'Dummy Table Standings'!$B29,'Race Result (17)'!$M:$M),"")</f>
        <v/>
      </c>
      <c r="BC29" s="146" t="str">
        <f>IF($B29&lt;&gt;"",SUMIF('Race Result (18)'!$I:$I,'Dummy Table Standings'!$B29,'Race Result (18)'!$M:$M),"")</f>
        <v/>
      </c>
      <c r="BF29" s="145" t="str">
        <f t="shared" si="54"/>
        <v/>
      </c>
      <c r="BG29" s="145" t="str">
        <f t="shared" si="55"/>
        <v/>
      </c>
      <c r="BH29" s="145" t="str">
        <f t="shared" si="56"/>
        <v/>
      </c>
      <c r="BI29" s="145" t="str">
        <f t="shared" si="57"/>
        <v/>
      </c>
      <c r="BJ29" s="145" t="str">
        <f t="shared" si="58"/>
        <v/>
      </c>
      <c r="BK29" s="145" t="str">
        <f t="shared" si="59"/>
        <v/>
      </c>
      <c r="BL29" s="145" t="str">
        <f t="shared" si="60"/>
        <v/>
      </c>
      <c r="BM29" s="145" t="str">
        <f t="shared" si="61"/>
        <v/>
      </c>
      <c r="BN29" s="145" t="str">
        <f t="shared" si="62"/>
        <v/>
      </c>
      <c r="BO29" s="145" t="str">
        <f t="shared" si="63"/>
        <v/>
      </c>
      <c r="BP29" s="145" t="str">
        <f t="shared" si="64"/>
        <v/>
      </c>
      <c r="BQ29" s="145" t="str">
        <f t="shared" si="65"/>
        <v/>
      </c>
      <c r="BR29" s="145" t="str">
        <f t="shared" si="66"/>
        <v/>
      </c>
      <c r="BS29" s="145" t="str">
        <f t="shared" si="67"/>
        <v/>
      </c>
      <c r="BT29" s="145" t="str">
        <f t="shared" si="68"/>
        <v/>
      </c>
      <c r="BU29" s="145" t="str">
        <f t="shared" si="69"/>
        <v/>
      </c>
      <c r="BV29" s="145" t="str">
        <f t="shared" si="70"/>
        <v/>
      </c>
      <c r="BW29" s="145" t="str">
        <f t="shared" si="71"/>
        <v/>
      </c>
      <c r="BZ29" s="145" t="str">
        <f>IF(B29&lt;&gt;"",RANK(BF29,BF$3:BF$32)+COUNTIF(BF$3:BF29,BF29)-1,"")</f>
        <v/>
      </c>
      <c r="CA29" s="145" t="str">
        <f>IF(C29&lt;&gt;"",RANK(BG29,BG$3:BG$32)+COUNTIF(BG$3:BG29,BG29)-1,"")</f>
        <v/>
      </c>
      <c r="CB29" s="145" t="str">
        <f>IF(D29&lt;&gt;"",RANK(BH29,BH$3:BH$32)+COUNTIF(BH$3:BH29,BH29)-1,"")</f>
        <v/>
      </c>
      <c r="CC29" s="145" t="str">
        <f>IF(E29&lt;&gt;"",RANK(BI29,BI$3:BI$32)+COUNTIF(BI$3:BI29,BI29)-1,"")</f>
        <v/>
      </c>
      <c r="CD29" s="145" t="str">
        <f>IF(F29&lt;&gt;"",RANK(BJ29,BJ$3:BJ$32)+COUNTIF(BJ$3:BJ29,BJ29)-1,"")</f>
        <v/>
      </c>
      <c r="CE29" s="145" t="str">
        <f>IF(G29&lt;&gt;"",RANK(BK29,BK$3:BK$32)+COUNTIF(BK$3:BK29,BK29)-1,"")</f>
        <v/>
      </c>
      <c r="CF29" s="145" t="str">
        <f>IF(H29&lt;&gt;"",RANK(BL29,BL$3:BL$32)+COUNTIF(BL$3:BL29,BL29)-1,"")</f>
        <v/>
      </c>
      <c r="CG29" s="145" t="str">
        <f>IF(I29&lt;&gt;"",RANK(BM29,BM$3:BM$32)+COUNTIF(BM$3:BM29,BM29)-1,"")</f>
        <v/>
      </c>
      <c r="CH29" s="145" t="str">
        <f>IF(J29&lt;&gt;"",RANK(BN29,BN$3:BN$32)+COUNTIF(BN$3:BN29,BN29)-1,"")</f>
        <v/>
      </c>
      <c r="CI29" s="145" t="str">
        <f>IF(K29&lt;&gt;"",RANK(BO29,BO$3:BO$32)+COUNTIF(BO$3:BO29,BO29)-1,"")</f>
        <v/>
      </c>
      <c r="CJ29" s="145" t="str">
        <f>IF(L29&lt;&gt;"",RANK(BP29,BP$3:BP$32)+COUNTIF(BP$3:BP29,BP29)-1,"")</f>
        <v/>
      </c>
      <c r="CK29" s="145" t="str">
        <f>IF(M29&lt;&gt;"",RANK(BQ29,BQ$3:BQ$32)+COUNTIF(BQ$3:BQ29,BQ29)-1,"")</f>
        <v/>
      </c>
      <c r="CL29" s="145" t="str">
        <f>IF(N29&lt;&gt;"",RANK(BR29,BR$3:BR$32)+COUNTIF(BR$3:BR29,BR29)-1,"")</f>
        <v/>
      </c>
      <c r="CM29" s="145" t="str">
        <f>IF(O29&lt;&gt;"",RANK(BS29,BS$3:BS$32)+COUNTIF(BS$3:BS29,BS29)-1,"")</f>
        <v/>
      </c>
      <c r="CN29" s="145" t="str">
        <f>IF(U29&lt;&gt;"",RANK(BT29,BT$3:BT$32)+COUNTIF(BT$3:BT29,BT29)-1,"")</f>
        <v/>
      </c>
      <c r="CO29" s="145" t="str">
        <f>IF(V29&lt;&gt;"",RANK(BU29,BU$3:BU$32)+COUNTIF(BU$3:BU29,BU29)-1,"")</f>
        <v/>
      </c>
      <c r="CP29" s="145" t="str">
        <f>IF(W29&lt;&gt;"",RANK(BV29,BV$3:BV$32)+COUNTIF(BV$3:BV29,BV29)-1,"")</f>
        <v/>
      </c>
      <c r="CQ29" s="145" t="str">
        <f>IF(X29&lt;&gt;"",RANK(BW29,BW$3:BW$32)+COUNTIF(BW$3:BW29,BW29)-1,"")</f>
        <v/>
      </c>
    </row>
    <row r="30" spans="1:95" x14ac:dyDescent="0.2">
      <c r="A30" s="144" t="str">
        <f t="shared" si="3"/>
        <v/>
      </c>
      <c r="B30" s="144" t="str">
        <f>IF('Team and Driver'!H34&lt;&gt;"",'Team and Driver'!H34,"")</f>
        <v/>
      </c>
      <c r="C30" s="144" t="str">
        <f>IF(B30&lt;&gt;"",VLOOKUP(B30,'Team and Driver'!$H$7:$K$36,3,FALSE),"")</f>
        <v/>
      </c>
      <c r="D30" s="144" t="str">
        <f>IF(B30&lt;&gt;"",VLOOKUP(B30,'Team and Driver'!$H$6:$P$40,4,FALSE),"")</f>
        <v/>
      </c>
      <c r="E30" s="144" t="str">
        <f t="shared" si="4"/>
        <v/>
      </c>
      <c r="F30" s="144" t="str">
        <f t="shared" si="5"/>
        <v/>
      </c>
      <c r="G30" s="144" t="str">
        <f t="shared" si="6"/>
        <v/>
      </c>
      <c r="H30" s="144" t="str">
        <f t="shared" si="7"/>
        <v/>
      </c>
      <c r="I30" s="144" t="str">
        <f t="shared" si="8"/>
        <v/>
      </c>
      <c r="J30" s="144" t="str">
        <f t="shared" si="9"/>
        <v/>
      </c>
      <c r="K30" s="144" t="str">
        <f t="shared" si="10"/>
        <v/>
      </c>
      <c r="L30" s="144" t="str">
        <f t="shared" si="11"/>
        <v/>
      </c>
      <c r="M30" s="144" t="str">
        <f t="shared" si="12"/>
        <v/>
      </c>
      <c r="N30" s="144" t="str">
        <f t="shared" si="13"/>
        <v/>
      </c>
      <c r="O30" s="144" t="str">
        <f t="shared" si="14"/>
        <v/>
      </c>
      <c r="P30" s="144" t="str">
        <f t="shared" si="15"/>
        <v/>
      </c>
      <c r="Q30" s="144" t="str">
        <f t="shared" si="16"/>
        <v/>
      </c>
      <c r="R30" s="144" t="str">
        <f t="shared" si="17"/>
        <v/>
      </c>
      <c r="S30" s="144" t="str">
        <f t="shared" si="18"/>
        <v/>
      </c>
      <c r="T30" s="144" t="str">
        <f t="shared" si="19"/>
        <v/>
      </c>
      <c r="U30" s="144" t="str">
        <f t="shared" si="20"/>
        <v/>
      </c>
      <c r="V30" s="144" t="str">
        <f t="shared" si="21"/>
        <v/>
      </c>
      <c r="W30" s="144" t="str">
        <f t="shared" si="22"/>
        <v/>
      </c>
      <c r="X30" s="144" t="str">
        <f t="shared" si="23"/>
        <v/>
      </c>
      <c r="Y30" s="144" t="str">
        <f t="shared" si="24"/>
        <v/>
      </c>
      <c r="Z30" s="144" t="str">
        <f t="shared" si="25"/>
        <v/>
      </c>
      <c r="AA30" s="144" t="str">
        <f t="shared" si="26"/>
        <v/>
      </c>
      <c r="AB30" s="144" t="str">
        <f t="shared" si="27"/>
        <v/>
      </c>
      <c r="AC30" s="144" t="str">
        <f t="shared" si="28"/>
        <v/>
      </c>
      <c r="AD30" s="144" t="str">
        <f t="shared" si="29"/>
        <v/>
      </c>
      <c r="AE30" s="144" t="str">
        <f t="shared" si="30"/>
        <v/>
      </c>
      <c r="AF30" s="144" t="str">
        <f t="shared" si="31"/>
        <v/>
      </c>
      <c r="AG30" s="144" t="str">
        <f t="shared" si="32"/>
        <v/>
      </c>
      <c r="AH30" s="144" t="str">
        <f t="shared" si="33"/>
        <v/>
      </c>
      <c r="AI30" s="144" t="str">
        <f t="shared" si="34"/>
        <v/>
      </c>
      <c r="AJ30" s="144" t="str">
        <f t="shared" si="35"/>
        <v/>
      </c>
      <c r="AK30" s="144" t="str">
        <f>IF(B30&lt;&gt;"",'Team and Driver'!M34,"")</f>
        <v/>
      </c>
      <c r="AL30" s="146" t="str">
        <f>IF($B30&lt;&gt;"",SUMIF('Race Result'!$I:$I,'Dummy Table Standings'!$B30,'Race Result'!$M:$M),"")</f>
        <v/>
      </c>
      <c r="AM30" s="146" t="str">
        <f>IF($B30&lt;&gt;"",SUMIF('Race Result (2)'!$I:$I,'Dummy Table Standings'!$B30,'Race Result (2)'!$M:$M),"")</f>
        <v/>
      </c>
      <c r="AN30" s="146" t="str">
        <f>IF($B30&lt;&gt;"",SUMIF('Race Result (3)'!$I:$I,'Dummy Table Standings'!$B30,'Race Result (3)'!$M:$M),"")</f>
        <v/>
      </c>
      <c r="AO30" s="146" t="str">
        <f>IF($B30&lt;&gt;"",SUMIF('Race Result (4)'!$I:$I,'Dummy Table Standings'!$B30,'Race Result (4)'!$M:$M),"")</f>
        <v/>
      </c>
      <c r="AP30" s="146" t="str">
        <f>IF($B30&lt;&gt;"",SUMIF('Race Result (5)'!$I:$I,'Dummy Table Standings'!$B30,'Race Result (5)'!$M:$M),"")</f>
        <v/>
      </c>
      <c r="AQ30" s="146" t="str">
        <f>IF($B30&lt;&gt;"",SUMIF('Race Result (6)'!$I:$I,'Dummy Table Standings'!$B30,'Race Result (6)'!$M:$M),"")</f>
        <v/>
      </c>
      <c r="AR30" s="146" t="str">
        <f>IF($B30&lt;&gt;"",SUMIF('Race Result (7)'!$I:$I,'Dummy Table Standings'!$B30,'Race Result (7)'!$M:$M),"")</f>
        <v/>
      </c>
      <c r="AS30" s="146" t="str">
        <f>IF($B30&lt;&gt;"",SUMIF('Race Result (8)'!$I:$I,'Dummy Table Standings'!$B30,'Race Result (8)'!$M:$M),"")</f>
        <v/>
      </c>
      <c r="AT30" s="146" t="str">
        <f>IF($B30&lt;&gt;"",SUMIF('Race Result (9)'!$I:$I,'Dummy Table Standings'!$B30,'Race Result (9)'!$M:$M),"")</f>
        <v/>
      </c>
      <c r="AU30" s="146" t="str">
        <f>IF($B30&lt;&gt;"",SUMIF('Race Result (10)'!$I:$I,'Dummy Table Standings'!$B30,'Race Result (10)'!$M:$M),"")</f>
        <v/>
      </c>
      <c r="AV30" s="146" t="str">
        <f>IF($B30&lt;&gt;"",SUMIF('Race Result (11)'!$I:$I,'Dummy Table Standings'!$B30,'Race Result (11)'!$M:$M),"")</f>
        <v/>
      </c>
      <c r="AW30" s="146" t="str">
        <f>IF($B30&lt;&gt;"",SUMIF('Race Result (12)'!$I:$I,'Dummy Table Standings'!$B30,'Race Result (12)'!$M:$M),"")</f>
        <v/>
      </c>
      <c r="AX30" s="146" t="str">
        <f>IF($B30&lt;&gt;"",SUMIF('Race Result (13)'!$I:$I,'Dummy Table Standings'!$B30,'Race Result (13)'!$M:$M),"")</f>
        <v/>
      </c>
      <c r="AY30" s="146" t="str">
        <f>IF($B30&lt;&gt;"",SUMIF('Race Result (14)'!$I:$I,'Dummy Table Standings'!$B30,'Race Result (14)'!$M:$M),"")</f>
        <v/>
      </c>
      <c r="AZ30" s="146" t="str">
        <f>IF($B30&lt;&gt;"",SUMIF('Race Result (15)'!$I:$I,'Dummy Table Standings'!$B30,'Race Result (15)'!$M:$M),"")</f>
        <v/>
      </c>
      <c r="BA30" s="146" t="str">
        <f>IF($B30&lt;&gt;"",SUMIF('Race Result (16)'!$I:$I,'Dummy Table Standings'!$B30,'Race Result (16)'!$M:$M),"")</f>
        <v/>
      </c>
      <c r="BB30" s="146" t="str">
        <f>IF($B30&lt;&gt;"",SUMIF('Race Result (17)'!$I:$I,'Dummy Table Standings'!$B30,'Race Result (17)'!$M:$M),"")</f>
        <v/>
      </c>
      <c r="BC30" s="146" t="str">
        <f>IF($B30&lt;&gt;"",SUMIF('Race Result (18)'!$I:$I,'Dummy Table Standings'!$B30,'Race Result (18)'!$M:$M),"")</f>
        <v/>
      </c>
      <c r="BF30" s="145" t="str">
        <f t="shared" si="54"/>
        <v/>
      </c>
      <c r="BG30" s="145" t="str">
        <f t="shared" si="55"/>
        <v/>
      </c>
      <c r="BH30" s="145" t="str">
        <f t="shared" si="56"/>
        <v/>
      </c>
      <c r="BI30" s="145" t="str">
        <f t="shared" si="57"/>
        <v/>
      </c>
      <c r="BJ30" s="145" t="str">
        <f t="shared" si="58"/>
        <v/>
      </c>
      <c r="BK30" s="145" t="str">
        <f t="shared" si="59"/>
        <v/>
      </c>
      <c r="BL30" s="145" t="str">
        <f t="shared" si="60"/>
        <v/>
      </c>
      <c r="BM30" s="145" t="str">
        <f t="shared" si="61"/>
        <v/>
      </c>
      <c r="BN30" s="145" t="str">
        <f t="shared" si="62"/>
        <v/>
      </c>
      <c r="BO30" s="145" t="str">
        <f t="shared" si="63"/>
        <v/>
      </c>
      <c r="BP30" s="145" t="str">
        <f t="shared" si="64"/>
        <v/>
      </c>
      <c r="BQ30" s="145" t="str">
        <f t="shared" si="65"/>
        <v/>
      </c>
      <c r="BR30" s="145" t="str">
        <f t="shared" si="66"/>
        <v/>
      </c>
      <c r="BS30" s="145" t="str">
        <f t="shared" si="67"/>
        <v/>
      </c>
      <c r="BT30" s="145" t="str">
        <f t="shared" si="68"/>
        <v/>
      </c>
      <c r="BU30" s="145" t="str">
        <f t="shared" si="69"/>
        <v/>
      </c>
      <c r="BV30" s="145" t="str">
        <f t="shared" si="70"/>
        <v/>
      </c>
      <c r="BW30" s="145" t="str">
        <f t="shared" si="71"/>
        <v/>
      </c>
      <c r="BZ30" s="145" t="str">
        <f>IF(B30&lt;&gt;"",RANK(BF30,BF$3:BF$32)+COUNTIF(BF$3:BF30,BF30)-1,"")</f>
        <v/>
      </c>
      <c r="CA30" s="145" t="str">
        <f>IF(C30&lt;&gt;"",RANK(BG30,BG$3:BG$32)+COUNTIF(BG$3:BG30,BG30)-1,"")</f>
        <v/>
      </c>
      <c r="CB30" s="145" t="str">
        <f>IF(D30&lt;&gt;"",RANK(BH30,BH$3:BH$32)+COUNTIF(BH$3:BH30,BH30)-1,"")</f>
        <v/>
      </c>
      <c r="CC30" s="145" t="str">
        <f>IF(E30&lt;&gt;"",RANK(BI30,BI$3:BI$32)+COUNTIF(BI$3:BI30,BI30)-1,"")</f>
        <v/>
      </c>
      <c r="CD30" s="145" t="str">
        <f>IF(F30&lt;&gt;"",RANK(BJ30,BJ$3:BJ$32)+COUNTIF(BJ$3:BJ30,BJ30)-1,"")</f>
        <v/>
      </c>
      <c r="CE30" s="145" t="str">
        <f>IF(G30&lt;&gt;"",RANK(BK30,BK$3:BK$32)+COUNTIF(BK$3:BK30,BK30)-1,"")</f>
        <v/>
      </c>
      <c r="CF30" s="145" t="str">
        <f>IF(H30&lt;&gt;"",RANK(BL30,BL$3:BL$32)+COUNTIF(BL$3:BL30,BL30)-1,"")</f>
        <v/>
      </c>
      <c r="CG30" s="145" t="str">
        <f>IF(I30&lt;&gt;"",RANK(BM30,BM$3:BM$32)+COUNTIF(BM$3:BM30,BM30)-1,"")</f>
        <v/>
      </c>
      <c r="CH30" s="145" t="str">
        <f>IF(J30&lt;&gt;"",RANK(BN30,BN$3:BN$32)+COUNTIF(BN$3:BN30,BN30)-1,"")</f>
        <v/>
      </c>
      <c r="CI30" s="145" t="str">
        <f>IF(K30&lt;&gt;"",RANK(BO30,BO$3:BO$32)+COUNTIF(BO$3:BO30,BO30)-1,"")</f>
        <v/>
      </c>
      <c r="CJ30" s="145" t="str">
        <f>IF(L30&lt;&gt;"",RANK(BP30,BP$3:BP$32)+COUNTIF(BP$3:BP30,BP30)-1,"")</f>
        <v/>
      </c>
      <c r="CK30" s="145" t="str">
        <f>IF(M30&lt;&gt;"",RANK(BQ30,BQ$3:BQ$32)+COUNTIF(BQ$3:BQ30,BQ30)-1,"")</f>
        <v/>
      </c>
      <c r="CL30" s="145" t="str">
        <f>IF(N30&lt;&gt;"",RANK(BR30,BR$3:BR$32)+COUNTIF(BR$3:BR30,BR30)-1,"")</f>
        <v/>
      </c>
      <c r="CM30" s="145" t="str">
        <f>IF(O30&lt;&gt;"",RANK(BS30,BS$3:BS$32)+COUNTIF(BS$3:BS30,BS30)-1,"")</f>
        <v/>
      </c>
      <c r="CN30" s="145" t="str">
        <f>IF(U30&lt;&gt;"",RANK(BT30,BT$3:BT$32)+COUNTIF(BT$3:BT30,BT30)-1,"")</f>
        <v/>
      </c>
      <c r="CO30" s="145" t="str">
        <f>IF(V30&lt;&gt;"",RANK(BU30,BU$3:BU$32)+COUNTIF(BU$3:BU30,BU30)-1,"")</f>
        <v/>
      </c>
      <c r="CP30" s="145" t="str">
        <f>IF(W30&lt;&gt;"",RANK(BV30,BV$3:BV$32)+COUNTIF(BV$3:BV30,BV30)-1,"")</f>
        <v/>
      </c>
      <c r="CQ30" s="145" t="str">
        <f>IF(X30&lt;&gt;"",RANK(BW30,BW$3:BW$32)+COUNTIF(BW$3:BW30,BW30)-1,"")</f>
        <v/>
      </c>
    </row>
    <row r="31" spans="1:95" x14ac:dyDescent="0.2">
      <c r="A31" s="144" t="str">
        <f t="shared" si="3"/>
        <v/>
      </c>
      <c r="B31" s="144" t="str">
        <f>IF('Team and Driver'!H35&lt;&gt;"",'Team and Driver'!H35,"")</f>
        <v/>
      </c>
      <c r="C31" s="144" t="str">
        <f>IF(B31&lt;&gt;"",VLOOKUP(B31,'Team and Driver'!$H$7:$K$36,3,FALSE),"")</f>
        <v/>
      </c>
      <c r="D31" s="144" t="str">
        <f>IF(B31&lt;&gt;"",VLOOKUP(B31,'Team and Driver'!$H$6:$P$40,4,FALSE),"")</f>
        <v/>
      </c>
      <c r="E31" s="144" t="str">
        <f t="shared" si="4"/>
        <v/>
      </c>
      <c r="F31" s="144" t="str">
        <f t="shared" si="5"/>
        <v/>
      </c>
      <c r="G31" s="144" t="str">
        <f t="shared" si="6"/>
        <v/>
      </c>
      <c r="H31" s="144" t="str">
        <f t="shared" si="7"/>
        <v/>
      </c>
      <c r="I31" s="144" t="str">
        <f t="shared" si="8"/>
        <v/>
      </c>
      <c r="J31" s="144" t="str">
        <f t="shared" si="9"/>
        <v/>
      </c>
      <c r="K31" s="144" t="str">
        <f t="shared" si="10"/>
        <v/>
      </c>
      <c r="L31" s="144" t="str">
        <f t="shared" si="11"/>
        <v/>
      </c>
      <c r="M31" s="144" t="str">
        <f t="shared" si="12"/>
        <v/>
      </c>
      <c r="N31" s="144" t="str">
        <f t="shared" si="13"/>
        <v/>
      </c>
      <c r="O31" s="144" t="str">
        <f t="shared" si="14"/>
        <v/>
      </c>
      <c r="P31" s="144" t="str">
        <f t="shared" si="15"/>
        <v/>
      </c>
      <c r="Q31" s="144" t="str">
        <f t="shared" si="16"/>
        <v/>
      </c>
      <c r="R31" s="144" t="str">
        <f t="shared" si="17"/>
        <v/>
      </c>
      <c r="S31" s="144" t="str">
        <f t="shared" si="18"/>
        <v/>
      </c>
      <c r="T31" s="144" t="str">
        <f t="shared" si="19"/>
        <v/>
      </c>
      <c r="U31" s="144" t="str">
        <f t="shared" si="20"/>
        <v/>
      </c>
      <c r="V31" s="144" t="str">
        <f t="shared" si="21"/>
        <v/>
      </c>
      <c r="W31" s="144" t="str">
        <f t="shared" si="22"/>
        <v/>
      </c>
      <c r="X31" s="144" t="str">
        <f t="shared" si="23"/>
        <v/>
      </c>
      <c r="Y31" s="144" t="str">
        <f t="shared" si="24"/>
        <v/>
      </c>
      <c r="Z31" s="144" t="str">
        <f t="shared" si="25"/>
        <v/>
      </c>
      <c r="AA31" s="144" t="str">
        <f t="shared" si="26"/>
        <v/>
      </c>
      <c r="AB31" s="144" t="str">
        <f t="shared" si="27"/>
        <v/>
      </c>
      <c r="AC31" s="144" t="str">
        <f t="shared" si="28"/>
        <v/>
      </c>
      <c r="AD31" s="144" t="str">
        <f t="shared" si="29"/>
        <v/>
      </c>
      <c r="AE31" s="144" t="str">
        <f t="shared" si="30"/>
        <v/>
      </c>
      <c r="AF31" s="144" t="str">
        <f t="shared" si="31"/>
        <v/>
      </c>
      <c r="AG31" s="144" t="str">
        <f t="shared" si="32"/>
        <v/>
      </c>
      <c r="AH31" s="144" t="str">
        <f t="shared" si="33"/>
        <v/>
      </c>
      <c r="AI31" s="144" t="str">
        <f t="shared" si="34"/>
        <v/>
      </c>
      <c r="AJ31" s="144" t="str">
        <f t="shared" si="35"/>
        <v/>
      </c>
      <c r="AK31" s="144" t="str">
        <f>IF(B31&lt;&gt;"",'Team and Driver'!M35,"")</f>
        <v/>
      </c>
      <c r="AL31" s="146" t="str">
        <f>IF($B31&lt;&gt;"",SUMIF('Race Result'!$I:$I,'Dummy Table Standings'!$B31,'Race Result'!$M:$M),"")</f>
        <v/>
      </c>
      <c r="AM31" s="146" t="str">
        <f>IF($B31&lt;&gt;"",SUMIF('Race Result (2)'!$I:$I,'Dummy Table Standings'!$B31,'Race Result (2)'!$M:$M),"")</f>
        <v/>
      </c>
      <c r="AN31" s="146" t="str">
        <f>IF($B31&lt;&gt;"",SUMIF('Race Result (3)'!$I:$I,'Dummy Table Standings'!$B31,'Race Result (3)'!$M:$M),"")</f>
        <v/>
      </c>
      <c r="AO31" s="146" t="str">
        <f>IF($B31&lt;&gt;"",SUMIF('Race Result (4)'!$I:$I,'Dummy Table Standings'!$B31,'Race Result (4)'!$M:$M),"")</f>
        <v/>
      </c>
      <c r="AP31" s="146" t="str">
        <f>IF($B31&lt;&gt;"",SUMIF('Race Result (5)'!$I:$I,'Dummy Table Standings'!$B31,'Race Result (5)'!$M:$M),"")</f>
        <v/>
      </c>
      <c r="AQ31" s="146" t="str">
        <f>IF($B31&lt;&gt;"",SUMIF('Race Result (6)'!$I:$I,'Dummy Table Standings'!$B31,'Race Result (6)'!$M:$M),"")</f>
        <v/>
      </c>
      <c r="AR31" s="146" t="str">
        <f>IF($B31&lt;&gt;"",SUMIF('Race Result (7)'!$I:$I,'Dummy Table Standings'!$B31,'Race Result (7)'!$M:$M),"")</f>
        <v/>
      </c>
      <c r="AS31" s="146" t="str">
        <f>IF($B31&lt;&gt;"",SUMIF('Race Result (8)'!$I:$I,'Dummy Table Standings'!$B31,'Race Result (8)'!$M:$M),"")</f>
        <v/>
      </c>
      <c r="AT31" s="146" t="str">
        <f>IF($B31&lt;&gt;"",SUMIF('Race Result (9)'!$I:$I,'Dummy Table Standings'!$B31,'Race Result (9)'!$M:$M),"")</f>
        <v/>
      </c>
      <c r="AU31" s="146" t="str">
        <f>IF($B31&lt;&gt;"",SUMIF('Race Result (10)'!$I:$I,'Dummy Table Standings'!$B31,'Race Result (10)'!$M:$M),"")</f>
        <v/>
      </c>
      <c r="AV31" s="146" t="str">
        <f>IF($B31&lt;&gt;"",SUMIF('Race Result (11)'!$I:$I,'Dummy Table Standings'!$B31,'Race Result (11)'!$M:$M),"")</f>
        <v/>
      </c>
      <c r="AW31" s="146" t="str">
        <f>IF($B31&lt;&gt;"",SUMIF('Race Result (12)'!$I:$I,'Dummy Table Standings'!$B31,'Race Result (12)'!$M:$M),"")</f>
        <v/>
      </c>
      <c r="AX31" s="146" t="str">
        <f>IF($B31&lt;&gt;"",SUMIF('Race Result (13)'!$I:$I,'Dummy Table Standings'!$B31,'Race Result (13)'!$M:$M),"")</f>
        <v/>
      </c>
      <c r="AY31" s="146" t="str">
        <f>IF($B31&lt;&gt;"",SUMIF('Race Result (14)'!$I:$I,'Dummy Table Standings'!$B31,'Race Result (14)'!$M:$M),"")</f>
        <v/>
      </c>
      <c r="AZ31" s="146" t="str">
        <f>IF($B31&lt;&gt;"",SUMIF('Race Result (15)'!$I:$I,'Dummy Table Standings'!$B31,'Race Result (15)'!$M:$M),"")</f>
        <v/>
      </c>
      <c r="BA31" s="146" t="str">
        <f>IF($B31&lt;&gt;"",SUMIF('Race Result (16)'!$I:$I,'Dummy Table Standings'!$B31,'Race Result (16)'!$M:$M),"")</f>
        <v/>
      </c>
      <c r="BB31" s="146" t="str">
        <f>IF($B31&lt;&gt;"",SUMIF('Race Result (17)'!$I:$I,'Dummy Table Standings'!$B31,'Race Result (17)'!$M:$M),"")</f>
        <v/>
      </c>
      <c r="BC31" s="146" t="str">
        <f>IF($B31&lt;&gt;"",SUMIF('Race Result (18)'!$I:$I,'Dummy Table Standings'!$B31,'Race Result (18)'!$M:$M),"")</f>
        <v/>
      </c>
      <c r="BF31" s="145" t="str">
        <f t="shared" si="54"/>
        <v/>
      </c>
      <c r="BG31" s="145" t="str">
        <f t="shared" si="55"/>
        <v/>
      </c>
      <c r="BH31" s="145" t="str">
        <f t="shared" si="56"/>
        <v/>
      </c>
      <c r="BI31" s="145" t="str">
        <f t="shared" si="57"/>
        <v/>
      </c>
      <c r="BJ31" s="145" t="str">
        <f t="shared" si="58"/>
        <v/>
      </c>
      <c r="BK31" s="145" t="str">
        <f t="shared" si="59"/>
        <v/>
      </c>
      <c r="BL31" s="145" t="str">
        <f t="shared" si="60"/>
        <v/>
      </c>
      <c r="BM31" s="145" t="str">
        <f t="shared" si="61"/>
        <v/>
      </c>
      <c r="BN31" s="145" t="str">
        <f t="shared" si="62"/>
        <v/>
      </c>
      <c r="BO31" s="145" t="str">
        <f t="shared" si="63"/>
        <v/>
      </c>
      <c r="BP31" s="145" t="str">
        <f t="shared" si="64"/>
        <v/>
      </c>
      <c r="BQ31" s="145" t="str">
        <f t="shared" si="65"/>
        <v/>
      </c>
      <c r="BR31" s="145" t="str">
        <f t="shared" si="66"/>
        <v/>
      </c>
      <c r="BS31" s="145" t="str">
        <f t="shared" si="67"/>
        <v/>
      </c>
      <c r="BT31" s="145" t="str">
        <f t="shared" si="68"/>
        <v/>
      </c>
      <c r="BU31" s="145" t="str">
        <f t="shared" si="69"/>
        <v/>
      </c>
      <c r="BV31" s="145" t="str">
        <f t="shared" si="70"/>
        <v/>
      </c>
      <c r="BW31" s="145" t="str">
        <f t="shared" si="71"/>
        <v/>
      </c>
      <c r="BZ31" s="145" t="str">
        <f>IF(B31&lt;&gt;"",RANK(BF31,BF$3:BF$32)+COUNTIF(BF$3:BF31,BF31)-1,"")</f>
        <v/>
      </c>
      <c r="CA31" s="145" t="str">
        <f>IF(C31&lt;&gt;"",RANK(BG31,BG$3:BG$32)+COUNTIF(BG$3:BG31,BG31)-1,"")</f>
        <v/>
      </c>
      <c r="CB31" s="145" t="str">
        <f>IF(D31&lt;&gt;"",RANK(BH31,BH$3:BH$32)+COUNTIF(BH$3:BH31,BH31)-1,"")</f>
        <v/>
      </c>
      <c r="CC31" s="145" t="str">
        <f>IF(E31&lt;&gt;"",RANK(BI31,BI$3:BI$32)+COUNTIF(BI$3:BI31,BI31)-1,"")</f>
        <v/>
      </c>
      <c r="CD31" s="145" t="str">
        <f>IF(F31&lt;&gt;"",RANK(BJ31,BJ$3:BJ$32)+COUNTIF(BJ$3:BJ31,BJ31)-1,"")</f>
        <v/>
      </c>
      <c r="CE31" s="145" t="str">
        <f>IF(G31&lt;&gt;"",RANK(BK31,BK$3:BK$32)+COUNTIF(BK$3:BK31,BK31)-1,"")</f>
        <v/>
      </c>
      <c r="CF31" s="145" t="str">
        <f>IF(H31&lt;&gt;"",RANK(BL31,BL$3:BL$32)+COUNTIF(BL$3:BL31,BL31)-1,"")</f>
        <v/>
      </c>
      <c r="CG31" s="145" t="str">
        <f>IF(I31&lt;&gt;"",RANK(BM31,BM$3:BM$32)+COUNTIF(BM$3:BM31,BM31)-1,"")</f>
        <v/>
      </c>
      <c r="CH31" s="145" t="str">
        <f>IF(J31&lt;&gt;"",RANK(BN31,BN$3:BN$32)+COUNTIF(BN$3:BN31,BN31)-1,"")</f>
        <v/>
      </c>
      <c r="CI31" s="145" t="str">
        <f>IF(K31&lt;&gt;"",RANK(BO31,BO$3:BO$32)+COUNTIF(BO$3:BO31,BO31)-1,"")</f>
        <v/>
      </c>
      <c r="CJ31" s="145" t="str">
        <f>IF(L31&lt;&gt;"",RANK(BP31,BP$3:BP$32)+COUNTIF(BP$3:BP31,BP31)-1,"")</f>
        <v/>
      </c>
      <c r="CK31" s="145" t="str">
        <f>IF(M31&lt;&gt;"",RANK(BQ31,BQ$3:BQ$32)+COUNTIF(BQ$3:BQ31,BQ31)-1,"")</f>
        <v/>
      </c>
      <c r="CL31" s="145" t="str">
        <f>IF(N31&lt;&gt;"",RANK(BR31,BR$3:BR$32)+COUNTIF(BR$3:BR31,BR31)-1,"")</f>
        <v/>
      </c>
      <c r="CM31" s="145" t="str">
        <f>IF(O31&lt;&gt;"",RANK(BS31,BS$3:BS$32)+COUNTIF(BS$3:BS31,BS31)-1,"")</f>
        <v/>
      </c>
      <c r="CN31" s="145" t="str">
        <f>IF(U31&lt;&gt;"",RANK(BT31,BT$3:BT$32)+COUNTIF(BT$3:BT31,BT31)-1,"")</f>
        <v/>
      </c>
      <c r="CO31" s="145" t="str">
        <f>IF(V31&lt;&gt;"",RANK(BU31,BU$3:BU$32)+COUNTIF(BU$3:BU31,BU31)-1,"")</f>
        <v/>
      </c>
      <c r="CP31" s="145" t="str">
        <f>IF(W31&lt;&gt;"",RANK(BV31,BV$3:BV$32)+COUNTIF(BV$3:BV31,BV31)-1,"")</f>
        <v/>
      </c>
      <c r="CQ31" s="145" t="str">
        <f>IF(X31&lt;&gt;"",RANK(BW31,BW$3:BW$32)+COUNTIF(BW$3:BW31,BW31)-1,"")</f>
        <v/>
      </c>
    </row>
    <row r="32" spans="1:95" x14ac:dyDescent="0.2">
      <c r="A32" s="144" t="str">
        <f t="shared" si="3"/>
        <v/>
      </c>
      <c r="B32" s="144" t="str">
        <f>IF('Team and Driver'!H36&lt;&gt;"",'Team and Driver'!H36,"")</f>
        <v/>
      </c>
      <c r="C32" s="144" t="str">
        <f>IF(B32&lt;&gt;"",VLOOKUP(B32,'Team and Driver'!$H$7:$K$36,3,FALSE),"")</f>
        <v/>
      </c>
      <c r="D32" s="144" t="str">
        <f>IF(B32&lt;&gt;"",VLOOKUP(B32,'Team and Driver'!$H$6:$P$40,4,FALSE),"")</f>
        <v/>
      </c>
      <c r="E32" s="144" t="str">
        <f t="shared" si="4"/>
        <v/>
      </c>
      <c r="F32" s="144" t="str">
        <f t="shared" si="5"/>
        <v/>
      </c>
      <c r="G32" s="144" t="str">
        <f t="shared" si="6"/>
        <v/>
      </c>
      <c r="H32" s="144" t="str">
        <f t="shared" si="7"/>
        <v/>
      </c>
      <c r="I32" s="144" t="str">
        <f t="shared" si="8"/>
        <v/>
      </c>
      <c r="J32" s="144" t="str">
        <f t="shared" si="9"/>
        <v/>
      </c>
      <c r="K32" s="144" t="str">
        <f t="shared" si="10"/>
        <v/>
      </c>
      <c r="L32" s="144" t="str">
        <f t="shared" si="11"/>
        <v/>
      </c>
      <c r="M32" s="144" t="str">
        <f t="shared" si="12"/>
        <v/>
      </c>
      <c r="N32" s="144" t="str">
        <f t="shared" si="13"/>
        <v/>
      </c>
      <c r="O32" s="144" t="str">
        <f t="shared" si="14"/>
        <v/>
      </c>
      <c r="P32" s="144" t="str">
        <f t="shared" si="15"/>
        <v/>
      </c>
      <c r="Q32" s="144" t="str">
        <f t="shared" si="16"/>
        <v/>
      </c>
      <c r="R32" s="144" t="str">
        <f t="shared" si="17"/>
        <v/>
      </c>
      <c r="S32" s="144" t="str">
        <f t="shared" si="18"/>
        <v/>
      </c>
      <c r="T32" s="144" t="str">
        <f t="shared" si="19"/>
        <v/>
      </c>
      <c r="U32" s="144" t="str">
        <f t="shared" si="20"/>
        <v/>
      </c>
      <c r="V32" s="144" t="str">
        <f t="shared" si="21"/>
        <v/>
      </c>
      <c r="W32" s="144" t="str">
        <f t="shared" si="22"/>
        <v/>
      </c>
      <c r="X32" s="144" t="str">
        <f t="shared" si="23"/>
        <v/>
      </c>
      <c r="Y32" s="144" t="str">
        <f t="shared" si="24"/>
        <v/>
      </c>
      <c r="Z32" s="144" t="str">
        <f t="shared" si="25"/>
        <v/>
      </c>
      <c r="AA32" s="144" t="str">
        <f t="shared" si="26"/>
        <v/>
      </c>
      <c r="AB32" s="144" t="str">
        <f t="shared" si="27"/>
        <v/>
      </c>
      <c r="AC32" s="144" t="str">
        <f t="shared" si="28"/>
        <v/>
      </c>
      <c r="AD32" s="144" t="str">
        <f t="shared" si="29"/>
        <v/>
      </c>
      <c r="AE32" s="144" t="str">
        <f t="shared" si="30"/>
        <v/>
      </c>
      <c r="AF32" s="144" t="str">
        <f t="shared" si="31"/>
        <v/>
      </c>
      <c r="AG32" s="144" t="str">
        <f t="shared" si="32"/>
        <v/>
      </c>
      <c r="AH32" s="144" t="str">
        <f t="shared" si="33"/>
        <v/>
      </c>
      <c r="AI32" s="144" t="str">
        <f t="shared" si="34"/>
        <v/>
      </c>
      <c r="AJ32" s="144" t="str">
        <f t="shared" si="35"/>
        <v/>
      </c>
      <c r="AK32" s="144" t="str">
        <f>IF(B32&lt;&gt;"",'Team and Driver'!M36,"")</f>
        <v/>
      </c>
      <c r="AL32" s="146" t="str">
        <f>IF($B32&lt;&gt;"",SUMIF('Race Result'!$I:$I,'Dummy Table Standings'!$B32,'Race Result'!$M:$M),"")</f>
        <v/>
      </c>
      <c r="AM32" s="146" t="str">
        <f>IF($B32&lt;&gt;"",SUMIF('Race Result (2)'!$I:$I,'Dummy Table Standings'!$B32,'Race Result (2)'!$M:$M),"")</f>
        <v/>
      </c>
      <c r="AN32" s="146" t="str">
        <f>IF($B32&lt;&gt;"",SUMIF('Race Result (3)'!$I:$I,'Dummy Table Standings'!$B32,'Race Result (3)'!$M:$M),"")</f>
        <v/>
      </c>
      <c r="AO32" s="146" t="str">
        <f>IF($B32&lt;&gt;"",SUMIF('Race Result (4)'!$I:$I,'Dummy Table Standings'!$B32,'Race Result (4)'!$M:$M),"")</f>
        <v/>
      </c>
      <c r="AP32" s="146" t="str">
        <f>IF($B32&lt;&gt;"",SUMIF('Race Result (5)'!$I:$I,'Dummy Table Standings'!$B32,'Race Result (5)'!$M:$M),"")</f>
        <v/>
      </c>
      <c r="AQ32" s="146" t="str">
        <f>IF($B32&lt;&gt;"",SUMIF('Race Result (6)'!$I:$I,'Dummy Table Standings'!$B32,'Race Result (6)'!$M:$M),"")</f>
        <v/>
      </c>
      <c r="AR32" s="146" t="str">
        <f>IF($B32&lt;&gt;"",SUMIF('Race Result (7)'!$I:$I,'Dummy Table Standings'!$B32,'Race Result (7)'!$M:$M),"")</f>
        <v/>
      </c>
      <c r="AS32" s="146" t="str">
        <f>IF($B32&lt;&gt;"",SUMIF('Race Result (8)'!$I:$I,'Dummy Table Standings'!$B32,'Race Result (8)'!$M:$M),"")</f>
        <v/>
      </c>
      <c r="AT32" s="146" t="str">
        <f>IF($B32&lt;&gt;"",SUMIF('Race Result (9)'!$I:$I,'Dummy Table Standings'!$B32,'Race Result (9)'!$M:$M),"")</f>
        <v/>
      </c>
      <c r="AU32" s="146" t="str">
        <f>IF($B32&lt;&gt;"",SUMIF('Race Result (10)'!$I:$I,'Dummy Table Standings'!$B32,'Race Result (10)'!$M:$M),"")</f>
        <v/>
      </c>
      <c r="AV32" s="146" t="str">
        <f>IF($B32&lt;&gt;"",SUMIF('Race Result (11)'!$I:$I,'Dummy Table Standings'!$B32,'Race Result (11)'!$M:$M),"")</f>
        <v/>
      </c>
      <c r="AW32" s="146" t="str">
        <f>IF($B32&lt;&gt;"",SUMIF('Race Result (12)'!$I:$I,'Dummy Table Standings'!$B32,'Race Result (12)'!$M:$M),"")</f>
        <v/>
      </c>
      <c r="AX32" s="146" t="str">
        <f>IF($B32&lt;&gt;"",SUMIF('Race Result (13)'!$I:$I,'Dummy Table Standings'!$B32,'Race Result (13)'!$M:$M),"")</f>
        <v/>
      </c>
      <c r="AY32" s="146" t="str">
        <f>IF($B32&lt;&gt;"",SUMIF('Race Result (14)'!$I:$I,'Dummy Table Standings'!$B32,'Race Result (14)'!$M:$M),"")</f>
        <v/>
      </c>
      <c r="AZ32" s="146" t="str">
        <f>IF($B32&lt;&gt;"",SUMIF('Race Result (15)'!$I:$I,'Dummy Table Standings'!$B32,'Race Result (15)'!$M:$M),"")</f>
        <v/>
      </c>
      <c r="BA32" s="146" t="str">
        <f>IF($B32&lt;&gt;"",SUMIF('Race Result (16)'!$I:$I,'Dummy Table Standings'!$B32,'Race Result (16)'!$M:$M),"")</f>
        <v/>
      </c>
      <c r="BB32" s="146" t="str">
        <f>IF($B32&lt;&gt;"",SUMIF('Race Result (17)'!$I:$I,'Dummy Table Standings'!$B32,'Race Result (17)'!$M:$M),"")</f>
        <v/>
      </c>
      <c r="BC32" s="146" t="str">
        <f>IF($B32&lt;&gt;"",SUMIF('Race Result (18)'!$I:$I,'Dummy Table Standings'!$B32,'Race Result (18)'!$M:$M),"")</f>
        <v/>
      </c>
      <c r="BF32" s="145" t="str">
        <f t="shared" si="54"/>
        <v/>
      </c>
      <c r="BG32" s="145" t="str">
        <f t="shared" si="55"/>
        <v/>
      </c>
      <c r="BH32" s="145" t="str">
        <f t="shared" si="56"/>
        <v/>
      </c>
      <c r="BI32" s="145" t="str">
        <f t="shared" si="57"/>
        <v/>
      </c>
      <c r="BJ32" s="145" t="str">
        <f t="shared" si="58"/>
        <v/>
      </c>
      <c r="BK32" s="145" t="str">
        <f t="shared" si="59"/>
        <v/>
      </c>
      <c r="BL32" s="145" t="str">
        <f t="shared" si="60"/>
        <v/>
      </c>
      <c r="BM32" s="145" t="str">
        <f t="shared" si="61"/>
        <v/>
      </c>
      <c r="BN32" s="145" t="str">
        <f t="shared" si="62"/>
        <v/>
      </c>
      <c r="BO32" s="145" t="str">
        <f t="shared" si="63"/>
        <v/>
      </c>
      <c r="BP32" s="145" t="str">
        <f t="shared" si="64"/>
        <v/>
      </c>
      <c r="BQ32" s="145" t="str">
        <f t="shared" si="65"/>
        <v/>
      </c>
      <c r="BR32" s="145" t="str">
        <f t="shared" si="66"/>
        <v/>
      </c>
      <c r="BS32" s="145" t="str">
        <f t="shared" si="67"/>
        <v/>
      </c>
      <c r="BT32" s="145" t="str">
        <f t="shared" si="68"/>
        <v/>
      </c>
      <c r="BU32" s="145" t="str">
        <f t="shared" si="69"/>
        <v/>
      </c>
      <c r="BV32" s="145" t="str">
        <f t="shared" si="70"/>
        <v/>
      </c>
      <c r="BW32" s="145" t="str">
        <f t="shared" si="71"/>
        <v/>
      </c>
      <c r="BZ32" s="145" t="str">
        <f>IF(B32&lt;&gt;"",RANK(BF32,BF$3:BF$32)+COUNTIF(BF$3:BF32,BF32)-1,"")</f>
        <v/>
      </c>
      <c r="CA32" s="145" t="str">
        <f>IF(C32&lt;&gt;"",RANK(BG32,BG$3:BG$32)+COUNTIF(BG$3:BG32,BG32)-1,"")</f>
        <v/>
      </c>
      <c r="CB32" s="145" t="str">
        <f>IF(D32&lt;&gt;"",RANK(BH32,BH$3:BH$32)+COUNTIF(BH$3:BH32,BH32)-1,"")</f>
        <v/>
      </c>
      <c r="CC32" s="145" t="str">
        <f>IF(E32&lt;&gt;"",RANK(BI32,BI$3:BI$32)+COUNTIF(BI$3:BI32,BI32)-1,"")</f>
        <v/>
      </c>
      <c r="CD32" s="145" t="str">
        <f>IF(F32&lt;&gt;"",RANK(BJ32,BJ$3:BJ$32)+COUNTIF(BJ$3:BJ32,BJ32)-1,"")</f>
        <v/>
      </c>
      <c r="CE32" s="145" t="str">
        <f>IF(G32&lt;&gt;"",RANK(BK32,BK$3:BK$32)+COUNTIF(BK$3:BK32,BK32)-1,"")</f>
        <v/>
      </c>
      <c r="CF32" s="145" t="str">
        <f>IF(H32&lt;&gt;"",RANK(BL32,BL$3:BL$32)+COUNTIF(BL$3:BL32,BL32)-1,"")</f>
        <v/>
      </c>
      <c r="CG32" s="145" t="str">
        <f>IF(I32&lt;&gt;"",RANK(BM32,BM$3:BM$32)+COUNTIF(BM$3:BM32,BM32)-1,"")</f>
        <v/>
      </c>
      <c r="CH32" s="145" t="str">
        <f>IF(J32&lt;&gt;"",RANK(BN32,BN$3:BN$32)+COUNTIF(BN$3:BN32,BN32)-1,"")</f>
        <v/>
      </c>
      <c r="CI32" s="145" t="str">
        <f>IF(K32&lt;&gt;"",RANK(BO32,BO$3:BO$32)+COUNTIF(BO$3:BO32,BO32)-1,"")</f>
        <v/>
      </c>
      <c r="CJ32" s="145" t="str">
        <f>IF(L32&lt;&gt;"",RANK(BP32,BP$3:BP$32)+COUNTIF(BP$3:BP32,BP32)-1,"")</f>
        <v/>
      </c>
      <c r="CK32" s="145" t="str">
        <f>IF(M32&lt;&gt;"",RANK(BQ32,BQ$3:BQ$32)+COUNTIF(BQ$3:BQ32,BQ32)-1,"")</f>
        <v/>
      </c>
      <c r="CL32" s="145" t="str">
        <f>IF(N32&lt;&gt;"",RANK(BR32,BR$3:BR$32)+COUNTIF(BR$3:BR32,BR32)-1,"")</f>
        <v/>
      </c>
      <c r="CM32" s="145" t="str">
        <f>IF(O32&lt;&gt;"",RANK(BS32,BS$3:BS$32)+COUNTIF(BS$3:BS32,BS32)-1,"")</f>
        <v/>
      </c>
      <c r="CN32" s="145" t="str">
        <f>IF(U32&lt;&gt;"",RANK(BT32,BT$3:BT$32)+COUNTIF(BT$3:BT32,BT32)-1,"")</f>
        <v/>
      </c>
      <c r="CO32" s="145" t="str">
        <f>IF(V32&lt;&gt;"",RANK(BU32,BU$3:BU$32)+COUNTIF(BU$3:BU32,BU32)-1,"")</f>
        <v/>
      </c>
      <c r="CP32" s="145" t="str">
        <f>IF(W32&lt;&gt;"",RANK(BV32,BV$3:BV$32)+COUNTIF(BV$3:BV32,BV32)-1,"")</f>
        <v/>
      </c>
      <c r="CQ32" s="145" t="str">
        <f>IF(X32&lt;&gt;"",RANK(BW32,BW$3:BW$32)+COUNTIF(BW$3:BW32,BW32)-1,"")</f>
        <v/>
      </c>
    </row>
    <row r="38" spans="1:95" x14ac:dyDescent="0.2">
      <c r="A38" s="144" t="s">
        <v>5</v>
      </c>
      <c r="B38" s="144" t="s">
        <v>2</v>
      </c>
      <c r="E38" s="144" t="s">
        <v>3</v>
      </c>
      <c r="F38" s="144">
        <v>1</v>
      </c>
      <c r="G38" s="144">
        <v>2</v>
      </c>
      <c r="H38" s="144">
        <v>3</v>
      </c>
      <c r="I38" s="144">
        <v>4</v>
      </c>
      <c r="J38" s="144">
        <v>5</v>
      </c>
      <c r="K38" s="144">
        <v>6</v>
      </c>
      <c r="L38" s="144">
        <v>7</v>
      </c>
      <c r="M38" s="144">
        <v>8</v>
      </c>
      <c r="N38" s="144">
        <v>9</v>
      </c>
      <c r="O38" s="144">
        <v>10</v>
      </c>
      <c r="U38" s="144" t="s">
        <v>6</v>
      </c>
      <c r="V38" s="144" t="s">
        <v>7</v>
      </c>
      <c r="W38" s="144" t="s">
        <v>8</v>
      </c>
      <c r="X38" s="144" t="s">
        <v>9</v>
      </c>
      <c r="Y38" s="144" t="s">
        <v>10</v>
      </c>
      <c r="Z38" s="144" t="s">
        <v>11</v>
      </c>
      <c r="AA38" s="144" t="s">
        <v>12</v>
      </c>
      <c r="AB38" s="144" t="s">
        <v>13</v>
      </c>
      <c r="AC38" s="144" t="s">
        <v>30</v>
      </c>
      <c r="AD38" s="144" t="s">
        <v>31</v>
      </c>
      <c r="AJ38" s="144" t="s">
        <v>26</v>
      </c>
      <c r="AK38" s="144" t="s">
        <v>26</v>
      </c>
      <c r="AL38" s="145">
        <v>1</v>
      </c>
      <c r="AM38" s="145">
        <v>2</v>
      </c>
      <c r="AN38" s="145">
        <v>3</v>
      </c>
      <c r="AO38" s="145">
        <v>4</v>
      </c>
      <c r="AP38" s="145">
        <v>5</v>
      </c>
      <c r="AQ38" s="145">
        <v>6</v>
      </c>
      <c r="AR38" s="145">
        <v>7</v>
      </c>
      <c r="AS38" s="145">
        <v>8</v>
      </c>
      <c r="AT38" s="145">
        <v>9</v>
      </c>
      <c r="AU38" s="145">
        <v>10</v>
      </c>
      <c r="AV38" s="145">
        <v>11</v>
      </c>
      <c r="AW38" s="145">
        <v>12</v>
      </c>
      <c r="AX38" s="145">
        <v>13</v>
      </c>
      <c r="AY38" s="145">
        <v>14</v>
      </c>
      <c r="AZ38" s="145">
        <v>15</v>
      </c>
      <c r="BA38" s="145">
        <v>16</v>
      </c>
      <c r="BB38" s="145">
        <v>17</v>
      </c>
      <c r="BC38" s="145">
        <v>18</v>
      </c>
      <c r="BD38" s="145">
        <v>19</v>
      </c>
      <c r="BF38" s="145">
        <v>1</v>
      </c>
      <c r="BG38" s="145">
        <v>2</v>
      </c>
      <c r="BH38" s="145">
        <v>3</v>
      </c>
      <c r="BI38" s="145">
        <v>4</v>
      </c>
      <c r="BJ38" s="145">
        <v>5</v>
      </c>
      <c r="BK38" s="145">
        <v>6</v>
      </c>
      <c r="BL38" s="145">
        <v>7</v>
      </c>
      <c r="BM38" s="145">
        <v>8</v>
      </c>
      <c r="BN38" s="145">
        <v>9</v>
      </c>
      <c r="BO38" s="145">
        <v>10</v>
      </c>
      <c r="BP38" s="145">
        <v>11</v>
      </c>
      <c r="BQ38" s="145">
        <v>12</v>
      </c>
      <c r="BR38" s="145">
        <v>13</v>
      </c>
      <c r="BS38" s="145">
        <v>14</v>
      </c>
      <c r="BT38" s="145">
        <v>15</v>
      </c>
      <c r="BU38" s="145">
        <v>16</v>
      </c>
      <c r="BV38" s="145">
        <v>17</v>
      </c>
      <c r="BW38" s="145">
        <v>18</v>
      </c>
      <c r="BZ38" s="145">
        <v>1</v>
      </c>
      <c r="CA38" s="145">
        <v>2</v>
      </c>
      <c r="CB38" s="145">
        <v>3</v>
      </c>
      <c r="CC38" s="145">
        <v>4</v>
      </c>
      <c r="CD38" s="145">
        <v>5</v>
      </c>
      <c r="CE38" s="145">
        <v>6</v>
      </c>
      <c r="CF38" s="145">
        <v>7</v>
      </c>
      <c r="CG38" s="145">
        <v>8</v>
      </c>
      <c r="CH38" s="145">
        <v>9</v>
      </c>
      <c r="CI38" s="145">
        <v>10</v>
      </c>
      <c r="CJ38" s="145">
        <v>11</v>
      </c>
      <c r="CK38" s="145">
        <v>12</v>
      </c>
      <c r="CL38" s="145">
        <v>13</v>
      </c>
      <c r="CM38" s="145">
        <v>14</v>
      </c>
      <c r="CN38" s="145">
        <v>15</v>
      </c>
      <c r="CO38" s="145">
        <v>16</v>
      </c>
      <c r="CP38" s="145">
        <v>17</v>
      </c>
      <c r="CQ38" s="145">
        <v>18</v>
      </c>
    </row>
    <row r="39" spans="1:95" x14ac:dyDescent="0.2">
      <c r="A39" s="144">
        <f>IF(B39&lt;&gt;"",RANK(E39,E$39:E$52)+SUM(U39:AJ39),"")</f>
        <v>1</v>
      </c>
      <c r="B39" s="144" t="str">
        <f>IF('Team and Driver'!P7&lt;&gt;"",'Team and Driver'!P7,"")</f>
        <v>Avintia Blusens</v>
      </c>
      <c r="E39" s="144">
        <f t="shared" ref="E39:E50" si="72">IF(B39&lt;&gt;"",SUM(AL39:BE39),"")</f>
        <v>0</v>
      </c>
      <c r="AJ39" s="144">
        <f>IF(B39&lt;&gt;"",SUMPRODUCT(($E$39:$E$52=E39)*($F$39:$F$52=F39)*($G$39:$G$52=G39)*($H$39:$H$52=H39)*($I$39:$I$52=I39)*($J$39:$J$52=J39)*($K$39:$K$52=K39)*($L$39:$L$52=L39)*($M$39:$M$52=M39)*($N$39:$N$52=N39)*($O$39:$O$52=O39)*($P$39:$P$52=P39)*($Q$39:$Q$52=Q39)*($R$39:$R$52=R39)*($S$39:$S$52=S39)*($T$39:$T$52=T39)*($AK$39:$AK$52&lt;AK39)),"")</f>
        <v>0</v>
      </c>
      <c r="AK39" s="144">
        <f>IF(B39&lt;&gt;"",1,"")</f>
        <v>1</v>
      </c>
      <c r="AL39" s="146">
        <f t="array" ref="AL39">IF($B39&lt;&gt;"",IF(ISERROR(LARGE(IF('Race Result'!$K$6:$K$20=$B39,'Race Result'!$M$6:$M$20),1)),0,LARGE(IF('Race Result'!$K$6:$K$20=$B39,'Race Result'!$M$6:$M$20),1))+IF(ISERROR(LARGE(IF('Race Result'!$K$6:$K$20=$B39,'Race Result'!$M$6:$M$20),2)),0,LARGE(IF('Race Result'!$K$6:$K$20=$B39,'Race Result'!$M$6:$M$20),2)),"")</f>
        <v>0</v>
      </c>
      <c r="AM39" s="146">
        <f t="array" ref="AM39">IF($B39&lt;&gt;"",IF(ISERROR(LARGE(IF('Race Result (2)'!$K$6:$K$20=$B39,'Race Result (2)'!$M$6:$M$20),1)),0,LARGE(IF('Race Result (2)'!$K$6:$K$20=$B39,'Race Result (2)'!$M$6:$M$20),1))+IF(ISERROR(LARGE(IF('Race Result (2)'!$K$6:$K$20=$B39,'Race Result (2)'!$M$6:$M$20),2)),0,LARGE(IF('Race Result (2)'!$K$6:$K$20=$B39,'Race Result (2)'!$M$6:$M$20),2)),"")</f>
        <v>0</v>
      </c>
      <c r="AN39" s="146">
        <f t="array" ref="AN39">IF($B39&lt;&gt;"",IF(ISERROR(LARGE(IF('Race Result (3)'!$K$6:$K$20=$B39,'Race Result (3)'!$M$6:$M$20),1)),0,LARGE(IF('Race Result (3)'!$K$6:$K$20=$B39,'Race Result (3)'!$M$6:$M$20),1))+IF(ISERROR(LARGE(IF('Race Result (3)'!$K$6:$K$20=$B39,'Race Result (3)'!$M$6:$M$20),2)),0,LARGE(IF('Race Result (3)'!$K$6:$K$20=$B39,'Race Result (3)'!$M$6:$M$20),2)),"")</f>
        <v>0</v>
      </c>
      <c r="AO39" s="146">
        <f t="array" ref="AO39">IF($B39&lt;&gt;"",IF(ISERROR(LARGE(IF('Race Result (4)'!$K$6:$K$20=$B39,'Race Result (4)'!$M$6:$M$20),1)),0,LARGE(IF('Race Result (4)'!$K$6:$K$20=$B39,'Race Result (4)'!$M$6:$M$20),1))+IF(ISERROR(LARGE(IF('Race Result (4)'!$K$6:$K$20=$B39,'Race Result (4)'!$M$6:$M$20),2)),0,LARGE(IF('Race Result (4)'!$K$6:$K$20=$B39,'Race Result (4)'!$M$6:$M$20),2)),"")</f>
        <v>0</v>
      </c>
      <c r="AP39" s="146">
        <f t="array" ref="AP39">IF($B39&lt;&gt;"",IF(ISERROR(LARGE(IF('Race Result (5)'!$K$6:$K$20=$B39,'Race Result (5)'!$M$6:$M$20),1)),0,LARGE(IF('Race Result (5)'!$K$6:$K$20=$B39,'Race Result (5)'!$M$6:$M$20),1))+IF(ISERROR(LARGE(IF('Race Result (5)'!$K$6:$K$20=$B39,'Race Result (5)'!$M$6:$M$20),2)),0,LARGE(IF('Race Result (5)'!$K$6:$K$20=$B39,'Race Result (5)'!$M$6:$M$20),2)),"")</f>
        <v>0</v>
      </c>
      <c r="AQ39" s="146">
        <f t="array" ref="AQ39">IF($B39&lt;&gt;"",IF(ISERROR(LARGE(IF('Race Result (6)'!$K$6:$K$20=$B39,'Race Result (6)'!$M$6:$M$20),1)),0,LARGE(IF('Race Result (6)'!$K$6:$K$20=$B39,'Race Result (6)'!$M$6:$M$20),1))+IF(ISERROR(LARGE(IF('Race Result (6)'!$K$6:$K$20=$B39,'Race Result (6)'!$M$6:$M$20),2)),0,LARGE(IF('Race Result (6)'!$K$6:$K$20=$B39,'Race Result (6)'!$M$6:$M$20),2)),"")</f>
        <v>0</v>
      </c>
      <c r="AR39" s="146">
        <f t="array" ref="AR39">IF($B39&lt;&gt;"",IF(ISERROR(LARGE(IF('Race Result (7)'!$K$6:$K$20=$B39,'Race Result (7)'!$M$6:$M$20),1)),0,LARGE(IF('Race Result (7)'!$K$6:$K$20=$B39,'Race Result (7)'!$M$6:$M$20),1))+IF(ISERROR(LARGE(IF('Race Result (7)'!$K$6:$K$20=$B39,'Race Result (7)'!$M$6:$M$20),2)),0,LARGE(IF('Race Result (7)'!$K$6:$K$20=$B39,'Race Result (7)'!$M$6:$M$20),2)),"")</f>
        <v>0</v>
      </c>
      <c r="AS39" s="146">
        <f t="array" ref="AS39">IF($B39&lt;&gt;"",IF(ISERROR(LARGE(IF('Race Result (8)'!$K$6:$K$20=$B39,'Race Result (8)'!$M$6:$M$20),1)),0,LARGE(IF('Race Result (8)'!$K$6:$K$20=$B39,'Race Result (8)'!$M$6:$M$20),1))+IF(ISERROR(LARGE(IF('Race Result (8)'!$K$6:$K$20=$B39,'Race Result (8)'!$M$6:$M$20),2)),0,LARGE(IF('Race Result (8)'!$K$6:$K$20=$B39,'Race Result (8)'!$M$6:$M$20),2)),"")</f>
        <v>0</v>
      </c>
      <c r="AT39" s="146">
        <f t="array" ref="AT39">IF($B39&lt;&gt;"",IF(ISERROR(LARGE(IF('Race Result (9)'!$K$6:$K$20=$B39,'Race Result (9)'!$M$6:$M$20),1)),0,LARGE(IF('Race Result (9)'!$K$6:$K$20=$B39,'Race Result (9)'!$M$6:$M$20),1))+IF(ISERROR(LARGE(IF('Race Result (9)'!$K$6:$K$20=$B39,'Race Result (9)'!$M$6:$M$20),2)),0,LARGE(IF('Race Result (9)'!$K$6:$K$20=$B39,'Race Result (9)'!$M$6:$M$20),2)),"")</f>
        <v>0</v>
      </c>
      <c r="AU39" s="146">
        <f t="array" ref="AU39">IF($B39&lt;&gt;"",IF(ISERROR(LARGE(IF('Race Result (10)'!$K$6:$K$20=$B39,'Race Result (10)'!$M$6:$M$20),1)),0,LARGE(IF('Race Result (10)'!$K$6:$K$20=$B39,'Race Result (10)'!$M$6:$M$20),1))+IF(ISERROR(LARGE(IF('Race Result (10)'!$K$6:$K$20=$B39,'Race Result (10)'!$M$6:$M$20),2)),0,LARGE(IF('Race Result (10)'!$K$6:$K$20=$B39,'Race Result (10)'!$M$6:$M$20),2)),"")</f>
        <v>0</v>
      </c>
      <c r="AV39" s="146">
        <f t="array" ref="AV39">IF($B39&lt;&gt;"",IF(ISERROR(LARGE(IF('Race Result (11)'!$K$6:$K$20=$B39,'Race Result (11)'!$M$6:$M$20),1)),0,LARGE(IF('Race Result (11)'!$K$6:$K$20=$B39,'Race Result (11)'!$M$6:$M$20),1))+IF(ISERROR(LARGE(IF('Race Result (11)'!$K$6:$K$20=$B39,'Race Result (11)'!$M$6:$M$20),2)),0,LARGE(IF('Race Result (11)'!$K$6:$K$20=$B39,'Race Result (11)'!$M$6:$M$20),2)),"")</f>
        <v>0</v>
      </c>
      <c r="AW39" s="146">
        <f t="array" ref="AW39">IF($B39&lt;&gt;"",IF(ISERROR(LARGE(IF('Race Result (12)'!$K$6:$K$20=$B39,'Race Result (12)'!$M$6:$M$20),1)),0,LARGE(IF('Race Result (12)'!$K$6:$K$20=$B39,'Race Result (12)'!$M$6:$M$20),1))+IF(ISERROR(LARGE(IF('Race Result (12)'!$K$6:$K$20=$B39,'Race Result (12)'!$M$6:$M$20),2)),0,LARGE(IF('Race Result (12)'!$K$6:$K$20=$B39,'Race Result (12)'!$M$6:$M$20),2)),"")</f>
        <v>0</v>
      </c>
      <c r="AX39" s="146">
        <f t="array" ref="AX39">IF($B39&lt;&gt;"",IF(ISERROR(LARGE(IF('Race Result (13)'!$K$6:$K$20=$B39,'Race Result (13)'!$M$6:$M$20),1)),0,LARGE(IF('Race Result (13)'!$K$6:$K$20=$B39,'Race Result (13)'!$M$6:$M$20),1))+IF(ISERROR(LARGE(IF('Race Result (13)'!$K$6:$K$20=$B39,'Race Result (13)'!$M$6:$M$20),2)),0,LARGE(IF('Race Result (13)'!$K$6:$K$20=$B39,'Race Result (13)'!$M$6:$M$20),2)),"")</f>
        <v>0</v>
      </c>
      <c r="AY39" s="146">
        <f t="array" ref="AY39">IF($B39&lt;&gt;"",IF(ISERROR(LARGE(IF('Race Result (14)'!$K$6:$K$20=$B39,'Race Result (14)'!$M$6:$M$20),1)),0,LARGE(IF('Race Result (14)'!$K$6:$K$20=$B39,'Race Result (14)'!$M$6:$M$20),1))+IF(ISERROR(LARGE(IF('Race Result (14)'!$K$6:$K$20=$B39,'Race Result (14)'!$M$6:$M$20),2)),0,LARGE(IF('Race Result (14)'!$K$6:$K$20=$B39,'Race Result (14)'!$M$6:$M$20),2)),"")</f>
        <v>0</v>
      </c>
      <c r="AZ39" s="146">
        <f t="array" ref="AZ39">IF($B39&lt;&gt;"",IF(ISERROR(LARGE(IF('Race Result (15)'!$K$6:$K$20=$B39,'Race Result (15)'!$M$6:$M$20),1)),0,LARGE(IF('Race Result (15)'!$K$6:$K$20=$B39,'Race Result (15)'!$M$6:$M$20),1))+IF(ISERROR(LARGE(IF('Race Result (15)'!$K$6:$K$20=$B39,'Race Result (15)'!$M$6:$M$20),2)),0,LARGE(IF('Race Result (15)'!$K$6:$K$20=$B39,'Race Result (15)'!$M$6:$M$20),2)),"")</f>
        <v>0</v>
      </c>
      <c r="BA39" s="146">
        <f t="array" ref="BA39">IF($B39&lt;&gt;"",IF(ISERROR(LARGE(IF('Race Result (16)'!$K$6:$K$20=$B39,'Race Result (16)'!$M$6:$M$20),1)),0,LARGE(IF('Race Result (16)'!$K$6:$K$20=$B39,'Race Result (16)'!$M$6:$M$20),1))+IF(ISERROR(LARGE(IF('Race Result (16)'!$K$6:$K$20=$B39,'Race Result (16)'!$M$6:$M$20),2)),0,LARGE(IF('Race Result (16)'!$K$6:$K$20=$B39,'Race Result (16)'!$M$6:$M$20),2)),"")</f>
        <v>0</v>
      </c>
      <c r="BB39" s="146">
        <f t="array" ref="BB39">IF($B39&lt;&gt;"",IF(ISERROR(LARGE(IF('Race Result (17)'!$K$6:$K$20=$B39,'Race Result (17)'!$M$6:$M$20),1)),0,LARGE(IF('Race Result (17)'!$K$6:$K$20=$B39,'Race Result (17)'!$M$6:$M$20),1))+IF(ISERROR(LARGE(IF('Race Result (17)'!$K$6:$K$20=$B39,'Race Result (17)'!$M$6:$M$20),2)),0,LARGE(IF('Race Result (17)'!$K$6:$K$20=$B39,'Race Result (17)'!$M$6:$M$20),2)),"")</f>
        <v>0</v>
      </c>
      <c r="BC39" s="146">
        <f t="array" ref="BC39">IF($B39&lt;&gt;"",IF(ISERROR(LARGE(IF('Race Result (18)'!$K$6:$K$20=$B39,'Race Result (18)'!$M$6:$M$20),1)),0,LARGE(IF('Race Result (18)'!$K$6:$K$20=$B39,'Race Result (18)'!$M$6:$M$20),1))+IF(ISERROR(LARGE(IF('Race Result (18)'!$K$6:$K$20=$B39,'Race Result (18)'!$M$6:$M$20),2)),0,LARGE(IF('Race Result (18)'!$K$6:$K$20=$B39,'Race Result (18)'!$M$6:$M$20),2)),"")</f>
        <v>0</v>
      </c>
      <c r="BF39" s="145">
        <f>AL39</f>
        <v>0</v>
      </c>
      <c r="BG39" s="145">
        <f t="shared" ref="BG39:BW39" si="73">IF($B39&lt;&gt;"",BF39+AM39,"")</f>
        <v>0</v>
      </c>
      <c r="BH39" s="145">
        <f t="shared" si="73"/>
        <v>0</v>
      </c>
      <c r="BI39" s="145">
        <f t="shared" si="73"/>
        <v>0</v>
      </c>
      <c r="BJ39" s="145">
        <f t="shared" si="73"/>
        <v>0</v>
      </c>
      <c r="BK39" s="145">
        <f t="shared" si="73"/>
        <v>0</v>
      </c>
      <c r="BL39" s="145">
        <f t="shared" si="73"/>
        <v>0</v>
      </c>
      <c r="BM39" s="145">
        <f t="shared" si="73"/>
        <v>0</v>
      </c>
      <c r="BN39" s="145">
        <f t="shared" si="73"/>
        <v>0</v>
      </c>
      <c r="BO39" s="145">
        <f t="shared" si="73"/>
        <v>0</v>
      </c>
      <c r="BP39" s="145">
        <f t="shared" si="73"/>
        <v>0</v>
      </c>
      <c r="BQ39" s="145">
        <f t="shared" si="73"/>
        <v>0</v>
      </c>
      <c r="BR39" s="145">
        <f t="shared" si="73"/>
        <v>0</v>
      </c>
      <c r="BS39" s="145">
        <f t="shared" si="73"/>
        <v>0</v>
      </c>
      <c r="BT39" s="145">
        <f t="shared" si="73"/>
        <v>0</v>
      </c>
      <c r="BU39" s="145">
        <f t="shared" si="73"/>
        <v>0</v>
      </c>
      <c r="BV39" s="145">
        <f t="shared" si="73"/>
        <v>0</v>
      </c>
      <c r="BW39" s="145">
        <f t="shared" si="73"/>
        <v>0</v>
      </c>
      <c r="BZ39" s="145">
        <f>IF($B39&lt;&gt;"",RANK(BF39,BF$39:BF$52)+COUNTIF(BF$39:BF39,BF39)-1,"")</f>
        <v>1</v>
      </c>
      <c r="CA39" s="145">
        <f>IF($B39&lt;&gt;"",RANK(BG39,BG$39:BG$52)+COUNTIF(BG$39:BG39,BG39)-1,"")</f>
        <v>1</v>
      </c>
      <c r="CB39" s="145">
        <f>IF($B39&lt;&gt;"",RANK(BH39,BH$39:BH$52)+COUNTIF(BH$39:BH39,BH39)-1,"")</f>
        <v>1</v>
      </c>
      <c r="CC39" s="145">
        <f>IF($B39&lt;&gt;"",RANK(BI39,BI$39:BI$52)+COUNTIF(BI$39:BI39,BI39)-1,"")</f>
        <v>1</v>
      </c>
      <c r="CD39" s="145">
        <f>IF($B39&lt;&gt;"",RANK(BJ39,BJ$39:BJ$52)+COUNTIF(BJ$39:BJ39,BJ39)-1,"")</f>
        <v>1</v>
      </c>
      <c r="CE39" s="145">
        <f>IF($B39&lt;&gt;"",RANK(BK39,BK$39:BK$52)+COUNTIF(BK$39:BK39,BK39)-1,"")</f>
        <v>1</v>
      </c>
      <c r="CF39" s="145">
        <f>IF($B39&lt;&gt;"",RANK(BL39,BL$39:BL$52)+COUNTIF(BL$39:BL39,BL39)-1,"")</f>
        <v>1</v>
      </c>
      <c r="CG39" s="145">
        <f>IF($B39&lt;&gt;"",RANK(BM39,BM$39:BM$52)+COUNTIF(BM$39:BM39,BM39)-1,"")</f>
        <v>1</v>
      </c>
      <c r="CH39" s="145">
        <f>IF($B39&lt;&gt;"",RANK(BN39,BN$39:BN$52)+COUNTIF(BN$39:BN39,BN39)-1,"")</f>
        <v>1</v>
      </c>
      <c r="CI39" s="145">
        <f>IF($B39&lt;&gt;"",RANK(BO39,BO$39:BO$52)+COUNTIF(BO$39:BO39,BO39)-1,"")</f>
        <v>1</v>
      </c>
      <c r="CJ39" s="145">
        <f>IF($B39&lt;&gt;"",RANK(BP39,BP$39:BP$52)+COUNTIF(BP$39:BP39,BP39)-1,"")</f>
        <v>1</v>
      </c>
      <c r="CK39" s="145">
        <f>IF($B39&lt;&gt;"",RANK(BQ39,BQ$39:BQ$52)+COUNTIF(BQ$39:BQ39,BQ39)-1,"")</f>
        <v>1</v>
      </c>
      <c r="CL39" s="145">
        <f>IF($B39&lt;&gt;"",RANK(BR39,BR$39:BR$52)+COUNTIF(BR$39:BR39,BR39)-1,"")</f>
        <v>1</v>
      </c>
      <c r="CM39" s="145">
        <f>IF($B39&lt;&gt;"",RANK(BS39,BS$39:BS$52)+COUNTIF(BS$39:BS39,BS39)-1,"")</f>
        <v>1</v>
      </c>
      <c r="CN39" s="145">
        <f>IF($B39&lt;&gt;"",RANK(BT39,BT$39:BT$52)+COUNTIF(BT$39:BT39,BT39)-1,"")</f>
        <v>1</v>
      </c>
      <c r="CO39" s="145">
        <f>IF($B39&lt;&gt;"",RANK(BU39,BU$39:BU$52)+COUNTIF(BU$39:BU39,BU39)-1,"")</f>
        <v>1</v>
      </c>
      <c r="CP39" s="145">
        <f>IF($B39&lt;&gt;"",RANK(BV39,BV$39:BV$52)+COUNTIF(BV$39:BV39,BV39)-1,"")</f>
        <v>1</v>
      </c>
      <c r="CQ39" s="145">
        <f>IF($B39&lt;&gt;"",RANK(BW39,BW$39:BW$52)+COUNTIF(BW$39:BW39,BW39)-1,"")</f>
        <v>1</v>
      </c>
    </row>
    <row r="40" spans="1:95" x14ac:dyDescent="0.2">
      <c r="A40" s="144">
        <f t="shared" ref="A40:A52" si="74">IF(B40&lt;&gt;"",RANK(E40,E$39:E$52)+SUM(U40:AJ40),"")</f>
        <v>2</v>
      </c>
      <c r="B40" s="144" t="str">
        <f>IF('Team and Driver'!P8&lt;&gt;"",'Team and Driver'!P8,"")</f>
        <v>Came IodaRacing Project</v>
      </c>
      <c r="E40" s="144">
        <f t="shared" si="72"/>
        <v>0</v>
      </c>
      <c r="AJ40" s="144">
        <f t="shared" ref="AJ40:AJ50" si="75">IF(B40&lt;&gt;"",SUMPRODUCT(($E$39:$E$52=E40)*($F$39:$F$52=F40)*($G$39:$G$52=G40)*($H$39:$H$52=H40)*($I$39:$I$52=I40)*($J$39:$J$52=J40)*($K$39:$K$52=K40)*($L$39:$L$52=L40)*($M$39:$M$52=M40)*($N$39:$N$52=N40)*($O$39:$O$52=O40)*($P$39:$P$52=P40)*($Q$39:$Q$52=Q40)*($R$39:$R$52=R40)*($S$39:$S$52=S40)*($T$39:$T$52=T40)*($AK$39:$AK$52&lt;AK40)),"")</f>
        <v>1</v>
      </c>
      <c r="AK40" s="144">
        <f>IF(B40&lt;&gt;"",AK39+1,"")</f>
        <v>2</v>
      </c>
      <c r="AL40" s="146">
        <f t="array" ref="AL40">IF($B40&lt;&gt;"",IF(ISERROR(LARGE(IF('Race Result'!$K$6:$K$20=$B40,'Race Result'!$M$6:$M$20),1)),0,LARGE(IF('Race Result'!$K$6:$K$20=$B40,'Race Result'!$M$6:$M$20),1))+IF(ISERROR(LARGE(IF('Race Result'!$K$6:$K$20=$B40,'Race Result'!$M$6:$M$20),2)),0,LARGE(IF('Race Result'!$K$6:$K$20=$B40,'Race Result'!$M$6:$M$20),2)),"")</f>
        <v>0</v>
      </c>
      <c r="AM40" s="146">
        <f t="array" ref="AM40">IF($B40&lt;&gt;"",IF(ISERROR(LARGE(IF('Race Result (2)'!$K$6:$K$20=$B40,'Race Result (2)'!$M$6:$M$20),1)),0,LARGE(IF('Race Result (2)'!$K$6:$K$20=$B40,'Race Result (2)'!$M$6:$M$20),1))+IF(ISERROR(LARGE(IF('Race Result (2)'!$K$6:$K$20=$B40,'Race Result (2)'!$M$6:$M$20),2)),0,LARGE(IF('Race Result (2)'!$K$6:$K$20=$B40,'Race Result (2)'!$M$6:$M$20),2)),"")</f>
        <v>0</v>
      </c>
      <c r="AN40" s="146">
        <f t="array" ref="AN40">IF($B40&lt;&gt;"",IF(ISERROR(LARGE(IF('Race Result (3)'!$K$6:$K$20=$B40,'Race Result (3)'!$M$6:$M$20),1)),0,LARGE(IF('Race Result (3)'!$K$6:$K$20=$B40,'Race Result (3)'!$M$6:$M$20),1))+IF(ISERROR(LARGE(IF('Race Result (3)'!$K$6:$K$20=$B40,'Race Result (3)'!$M$6:$M$20),2)),0,LARGE(IF('Race Result (3)'!$K$6:$K$20=$B40,'Race Result (3)'!$M$6:$M$20),2)),"")</f>
        <v>0</v>
      </c>
      <c r="AO40" s="146">
        <f t="array" ref="AO40">IF($B40&lt;&gt;"",IF(ISERROR(LARGE(IF('Race Result (4)'!$K$6:$K$20=$B40,'Race Result (4)'!$M$6:$M$20),1)),0,LARGE(IF('Race Result (4)'!$K$6:$K$20=$B40,'Race Result (4)'!$M$6:$M$20),1))+IF(ISERROR(LARGE(IF('Race Result (4)'!$K$6:$K$20=$B40,'Race Result (4)'!$M$6:$M$20),2)),0,LARGE(IF('Race Result (4)'!$K$6:$K$20=$B40,'Race Result (4)'!$M$6:$M$20),2)),"")</f>
        <v>0</v>
      </c>
      <c r="AP40" s="146">
        <f t="array" ref="AP40">IF($B40&lt;&gt;"",IF(ISERROR(LARGE(IF('Race Result (5)'!$K$6:$K$20=$B40,'Race Result (5)'!$M$6:$M$20),1)),0,LARGE(IF('Race Result (5)'!$K$6:$K$20=$B40,'Race Result (5)'!$M$6:$M$20),1))+IF(ISERROR(LARGE(IF('Race Result (5)'!$K$6:$K$20=$B40,'Race Result (5)'!$M$6:$M$20),2)),0,LARGE(IF('Race Result (5)'!$K$6:$K$20=$B40,'Race Result (5)'!$M$6:$M$20),2)),"")</f>
        <v>0</v>
      </c>
      <c r="AQ40" s="146">
        <f t="array" ref="AQ40">IF($B40&lt;&gt;"",IF(ISERROR(LARGE(IF('Race Result (6)'!$K$6:$K$20=$B40,'Race Result (6)'!$M$6:$M$20),1)),0,LARGE(IF('Race Result (6)'!$K$6:$K$20=$B40,'Race Result (6)'!$M$6:$M$20),1))+IF(ISERROR(LARGE(IF('Race Result (6)'!$K$6:$K$20=$B40,'Race Result (6)'!$M$6:$M$20),2)),0,LARGE(IF('Race Result (6)'!$K$6:$K$20=$B40,'Race Result (6)'!$M$6:$M$20),2)),"")</f>
        <v>0</v>
      </c>
      <c r="AR40" s="146">
        <f t="array" ref="AR40">IF($B40&lt;&gt;"",IF(ISERROR(LARGE(IF('Race Result (7)'!$K$6:$K$20=$B40,'Race Result (7)'!$M$6:$M$20),1)),0,LARGE(IF('Race Result (7)'!$K$6:$K$20=$B40,'Race Result (7)'!$M$6:$M$20),1))+IF(ISERROR(LARGE(IF('Race Result (7)'!$K$6:$K$20=$B40,'Race Result (7)'!$M$6:$M$20),2)),0,LARGE(IF('Race Result (7)'!$K$6:$K$20=$B40,'Race Result (7)'!$M$6:$M$20),2)),"")</f>
        <v>0</v>
      </c>
      <c r="AS40" s="146">
        <f t="array" ref="AS40">IF($B40&lt;&gt;"",IF(ISERROR(LARGE(IF('Race Result (8)'!$K$6:$K$20=$B40,'Race Result (8)'!$M$6:$M$20),1)),0,LARGE(IF('Race Result (8)'!$K$6:$K$20=$B40,'Race Result (8)'!$M$6:$M$20),1))+IF(ISERROR(LARGE(IF('Race Result (8)'!$K$6:$K$20=$B40,'Race Result (8)'!$M$6:$M$20),2)),0,LARGE(IF('Race Result (8)'!$K$6:$K$20=$B40,'Race Result (8)'!$M$6:$M$20),2)),"")</f>
        <v>0</v>
      </c>
      <c r="AT40" s="146">
        <f t="array" ref="AT40">IF($B40&lt;&gt;"",IF(ISERROR(LARGE(IF('Race Result (9)'!$K$6:$K$20=$B40,'Race Result (9)'!$M$6:$M$20),1)),0,LARGE(IF('Race Result (9)'!$K$6:$K$20=$B40,'Race Result (9)'!$M$6:$M$20),1))+IF(ISERROR(LARGE(IF('Race Result (9)'!$K$6:$K$20=$B40,'Race Result (9)'!$M$6:$M$20),2)),0,LARGE(IF('Race Result (9)'!$K$6:$K$20=$B40,'Race Result (9)'!$M$6:$M$20),2)),"")</f>
        <v>0</v>
      </c>
      <c r="AU40" s="146">
        <f t="array" ref="AU40">IF($B40&lt;&gt;"",IF(ISERROR(LARGE(IF('Race Result (10)'!$K$6:$K$20=$B40,'Race Result (10)'!$M$6:$M$20),1)),0,LARGE(IF('Race Result (10)'!$K$6:$K$20=$B40,'Race Result (10)'!$M$6:$M$20),1))+IF(ISERROR(LARGE(IF('Race Result (10)'!$K$6:$K$20=$B40,'Race Result (10)'!$M$6:$M$20),2)),0,LARGE(IF('Race Result (10)'!$K$6:$K$20=$B40,'Race Result (10)'!$M$6:$M$20),2)),"")</f>
        <v>0</v>
      </c>
      <c r="AV40" s="146">
        <f t="array" ref="AV40">IF($B40&lt;&gt;"",IF(ISERROR(LARGE(IF('Race Result (11)'!$K$6:$K$20=$B40,'Race Result (11)'!$M$6:$M$20),1)),0,LARGE(IF('Race Result (11)'!$K$6:$K$20=$B40,'Race Result (11)'!$M$6:$M$20),1))+IF(ISERROR(LARGE(IF('Race Result (11)'!$K$6:$K$20=$B40,'Race Result (11)'!$M$6:$M$20),2)),0,LARGE(IF('Race Result (11)'!$K$6:$K$20=$B40,'Race Result (11)'!$M$6:$M$20),2)),"")</f>
        <v>0</v>
      </c>
      <c r="AW40" s="146">
        <f t="array" ref="AW40">IF($B40&lt;&gt;"",IF(ISERROR(LARGE(IF('Race Result (12)'!$K$6:$K$20=$B40,'Race Result (12)'!$M$6:$M$20),1)),0,LARGE(IF('Race Result (12)'!$K$6:$K$20=$B40,'Race Result (12)'!$M$6:$M$20),1))+IF(ISERROR(LARGE(IF('Race Result (12)'!$K$6:$K$20=$B40,'Race Result (12)'!$M$6:$M$20),2)),0,LARGE(IF('Race Result (12)'!$K$6:$K$20=$B40,'Race Result (12)'!$M$6:$M$20),2)),"")</f>
        <v>0</v>
      </c>
      <c r="AX40" s="146">
        <f t="array" ref="AX40">IF($B40&lt;&gt;"",IF(ISERROR(LARGE(IF('Race Result (13)'!$K$6:$K$20=$B40,'Race Result (13)'!$M$6:$M$20),1)),0,LARGE(IF('Race Result (13)'!$K$6:$K$20=$B40,'Race Result (13)'!$M$6:$M$20),1))+IF(ISERROR(LARGE(IF('Race Result (13)'!$K$6:$K$20=$B40,'Race Result (13)'!$M$6:$M$20),2)),0,LARGE(IF('Race Result (13)'!$K$6:$K$20=$B40,'Race Result (13)'!$M$6:$M$20),2)),"")</f>
        <v>0</v>
      </c>
      <c r="AY40" s="146">
        <f t="array" ref="AY40">IF($B40&lt;&gt;"",IF(ISERROR(LARGE(IF('Race Result (14)'!$K$6:$K$20=$B40,'Race Result (14)'!$M$6:$M$20),1)),0,LARGE(IF('Race Result (14)'!$K$6:$K$20=$B40,'Race Result (14)'!$M$6:$M$20),1))+IF(ISERROR(LARGE(IF('Race Result (14)'!$K$6:$K$20=$B40,'Race Result (14)'!$M$6:$M$20),2)),0,LARGE(IF('Race Result (14)'!$K$6:$K$20=$B40,'Race Result (14)'!$M$6:$M$20),2)),"")</f>
        <v>0</v>
      </c>
      <c r="AZ40" s="146">
        <f t="array" ref="AZ40">IF($B40&lt;&gt;"",IF(ISERROR(LARGE(IF('Race Result (15)'!$K$6:$K$20=$B40,'Race Result (15)'!$M$6:$M$20),1)),0,LARGE(IF('Race Result (15)'!$K$6:$K$20=$B40,'Race Result (15)'!$M$6:$M$20),1))+IF(ISERROR(LARGE(IF('Race Result (15)'!$K$6:$K$20=$B40,'Race Result (15)'!$M$6:$M$20),2)),0,LARGE(IF('Race Result (15)'!$K$6:$K$20=$B40,'Race Result (15)'!$M$6:$M$20),2)),"")</f>
        <v>0</v>
      </c>
      <c r="BA40" s="146">
        <f t="array" ref="BA40">IF($B40&lt;&gt;"",IF(ISERROR(LARGE(IF('Race Result (16)'!$K$6:$K$20=$B40,'Race Result (16)'!$M$6:$M$20),1)),0,LARGE(IF('Race Result (16)'!$K$6:$K$20=$B40,'Race Result (16)'!$M$6:$M$20),1))+IF(ISERROR(LARGE(IF('Race Result (16)'!$K$6:$K$20=$B40,'Race Result (16)'!$M$6:$M$20),2)),0,LARGE(IF('Race Result (16)'!$K$6:$K$20=$B40,'Race Result (16)'!$M$6:$M$20),2)),"")</f>
        <v>0</v>
      </c>
      <c r="BB40" s="146">
        <f t="array" ref="BB40">IF($B40&lt;&gt;"",IF(ISERROR(LARGE(IF('Race Result (17)'!$K$6:$K$20=$B40,'Race Result (17)'!$M$6:$M$20),1)),0,LARGE(IF('Race Result (17)'!$K$6:$K$20=$B40,'Race Result (17)'!$M$6:$M$20),1))+IF(ISERROR(LARGE(IF('Race Result (17)'!$K$6:$K$20=$B40,'Race Result (17)'!$M$6:$M$20),2)),0,LARGE(IF('Race Result (17)'!$K$6:$K$20=$B40,'Race Result (17)'!$M$6:$M$20),2)),"")</f>
        <v>0</v>
      </c>
      <c r="BC40" s="146">
        <f t="array" ref="BC40">IF($B40&lt;&gt;"",IF(ISERROR(LARGE(IF('Race Result (18)'!$K$6:$K$20=$B40,'Race Result (18)'!$M$6:$M$20),1)),0,LARGE(IF('Race Result (18)'!$K$6:$K$20=$B40,'Race Result (18)'!$M$6:$M$20),1))+IF(ISERROR(LARGE(IF('Race Result (18)'!$K$6:$K$20=$B40,'Race Result (18)'!$M$6:$M$20),2)),0,LARGE(IF('Race Result (18)'!$K$6:$K$20=$B40,'Race Result (18)'!$M$6:$M$20),2)),"")</f>
        <v>0</v>
      </c>
      <c r="BF40" s="145">
        <f t="shared" ref="BF40:BF50" si="76">AL40</f>
        <v>0</v>
      </c>
      <c r="BG40" s="145">
        <f t="shared" ref="BG40:BG50" si="77">IF($B40&lt;&gt;"",BF40+AM40,"")</f>
        <v>0</v>
      </c>
      <c r="BH40" s="145">
        <f t="shared" ref="BH40:BH50" si="78">IF($B40&lt;&gt;"",BG40+AN40,"")</f>
        <v>0</v>
      </c>
      <c r="BI40" s="145">
        <f t="shared" ref="BI40:BI50" si="79">IF($B40&lt;&gt;"",BH40+AO40,"")</f>
        <v>0</v>
      </c>
      <c r="BJ40" s="145">
        <f t="shared" ref="BJ40:BJ50" si="80">IF($B40&lt;&gt;"",BI40+AP40,"")</f>
        <v>0</v>
      </c>
      <c r="BK40" s="145">
        <f t="shared" ref="BK40:BK50" si="81">IF($B40&lt;&gt;"",BJ40+AQ40,"")</f>
        <v>0</v>
      </c>
      <c r="BL40" s="145">
        <f t="shared" ref="BL40:BL50" si="82">IF($B40&lt;&gt;"",BK40+AR40,"")</f>
        <v>0</v>
      </c>
      <c r="BM40" s="145">
        <f t="shared" ref="BM40:BM50" si="83">IF($B40&lt;&gt;"",BL40+AS40,"")</f>
        <v>0</v>
      </c>
      <c r="BN40" s="145">
        <f t="shared" ref="BN40:BN50" si="84">IF($B40&lt;&gt;"",BM40+AT40,"")</f>
        <v>0</v>
      </c>
      <c r="BO40" s="145">
        <f t="shared" ref="BO40:BO50" si="85">IF($B40&lt;&gt;"",BN40+AU40,"")</f>
        <v>0</v>
      </c>
      <c r="BP40" s="145">
        <f t="shared" ref="BP40:BP50" si="86">IF($B40&lt;&gt;"",BO40+AV40,"")</f>
        <v>0</v>
      </c>
      <c r="BQ40" s="145">
        <f t="shared" ref="BQ40:BQ50" si="87">IF($B40&lt;&gt;"",BP40+AW40,"")</f>
        <v>0</v>
      </c>
      <c r="BR40" s="145">
        <f t="shared" ref="BR40:BR50" si="88">IF($B40&lt;&gt;"",BQ40+AX40,"")</f>
        <v>0</v>
      </c>
      <c r="BS40" s="145">
        <f t="shared" ref="BS40:BS50" si="89">IF($B40&lt;&gt;"",BR40+AY40,"")</f>
        <v>0</v>
      </c>
      <c r="BT40" s="145">
        <f t="shared" ref="BT40:BT50" si="90">IF($B40&lt;&gt;"",BS40+AZ40,"")</f>
        <v>0</v>
      </c>
      <c r="BU40" s="145">
        <f t="shared" ref="BU40:BU50" si="91">IF($B40&lt;&gt;"",BT40+BA40,"")</f>
        <v>0</v>
      </c>
      <c r="BV40" s="145">
        <f t="shared" ref="BV40:BV50" si="92">IF($B40&lt;&gt;"",BU40+BB40,"")</f>
        <v>0</v>
      </c>
      <c r="BW40" s="145">
        <f t="shared" ref="BW40:BW50" si="93">IF($B40&lt;&gt;"",BV40+BC40,"")</f>
        <v>0</v>
      </c>
      <c r="BZ40" s="145">
        <f>IF($B40&lt;&gt;"",RANK(BF40,BF$39:BF$52)+COUNTIF(BF$39:BF40,BF40)-1,"")</f>
        <v>2</v>
      </c>
      <c r="CA40" s="145">
        <f>IF($B40&lt;&gt;"",RANK(BG40,BG$39:BG$52)+COUNTIF(BG$39:BG40,BG40)-1,"")</f>
        <v>2</v>
      </c>
      <c r="CB40" s="145">
        <f>IF($B40&lt;&gt;"",RANK(BH40,BH$39:BH$52)+COUNTIF(BH$39:BH40,BH40)-1,"")</f>
        <v>2</v>
      </c>
      <c r="CC40" s="145">
        <f>IF($B40&lt;&gt;"",RANK(BI40,BI$39:BI$52)+COUNTIF(BI$39:BI40,BI40)-1,"")</f>
        <v>2</v>
      </c>
      <c r="CD40" s="145">
        <f>IF($B40&lt;&gt;"",RANK(BJ40,BJ$39:BJ$52)+COUNTIF(BJ$39:BJ40,BJ40)-1,"")</f>
        <v>2</v>
      </c>
      <c r="CE40" s="145">
        <f>IF($B40&lt;&gt;"",RANK(BK40,BK$39:BK$52)+COUNTIF(BK$39:BK40,BK40)-1,"")</f>
        <v>2</v>
      </c>
      <c r="CF40" s="145">
        <f>IF($B40&lt;&gt;"",RANK(BL40,BL$39:BL$52)+COUNTIF(BL$39:BL40,BL40)-1,"")</f>
        <v>2</v>
      </c>
      <c r="CG40" s="145">
        <f>IF($B40&lt;&gt;"",RANK(BM40,BM$39:BM$52)+COUNTIF(BM$39:BM40,BM40)-1,"")</f>
        <v>2</v>
      </c>
      <c r="CH40" s="145">
        <f>IF($B40&lt;&gt;"",RANK(BN40,BN$39:BN$52)+COUNTIF(BN$39:BN40,BN40)-1,"")</f>
        <v>2</v>
      </c>
      <c r="CI40" s="145">
        <f>IF($B40&lt;&gt;"",RANK(BO40,BO$39:BO$52)+COUNTIF(BO$39:BO40,BO40)-1,"")</f>
        <v>2</v>
      </c>
      <c r="CJ40" s="145">
        <f>IF($B40&lt;&gt;"",RANK(BP40,BP$39:BP$52)+COUNTIF(BP$39:BP40,BP40)-1,"")</f>
        <v>2</v>
      </c>
      <c r="CK40" s="145">
        <f>IF($B40&lt;&gt;"",RANK(BQ40,BQ$39:BQ$52)+COUNTIF(BQ$39:BQ40,BQ40)-1,"")</f>
        <v>2</v>
      </c>
      <c r="CL40" s="145">
        <f>IF($B40&lt;&gt;"",RANK(BR40,BR$39:BR$52)+COUNTIF(BR$39:BR40,BR40)-1,"")</f>
        <v>2</v>
      </c>
      <c r="CM40" s="145">
        <f>IF($B40&lt;&gt;"",RANK(BS40,BS$39:BS$52)+COUNTIF(BS$39:BS40,BS40)-1,"")</f>
        <v>2</v>
      </c>
      <c r="CN40" s="145">
        <f>IF($B40&lt;&gt;"",RANK(BT40,BT$39:BT$52)+COUNTIF(BT$39:BT40,BT40)-1,"")</f>
        <v>2</v>
      </c>
      <c r="CO40" s="145">
        <f>IF($B40&lt;&gt;"",RANK(BU40,BU$39:BU$52)+COUNTIF(BU$39:BU40,BU40)-1,"")</f>
        <v>2</v>
      </c>
      <c r="CP40" s="145">
        <f>IF($B40&lt;&gt;"",RANK(BV40,BV$39:BV$52)+COUNTIF(BV$39:BV40,BV40)-1,"")</f>
        <v>2</v>
      </c>
      <c r="CQ40" s="145">
        <f>IF($B40&lt;&gt;"",RANK(BW40,BW$39:BW$52)+COUNTIF(BW$39:BW40,BW40)-1,"")</f>
        <v>2</v>
      </c>
    </row>
    <row r="41" spans="1:95" x14ac:dyDescent="0.2">
      <c r="A41" s="144">
        <f t="shared" si="74"/>
        <v>3</v>
      </c>
      <c r="B41" s="144" t="str">
        <f>IF('Team and Driver'!P9&lt;&gt;"",'Team and Driver'!P9,"")</f>
        <v>Cardion AB Motoracing</v>
      </c>
      <c r="E41" s="144">
        <f t="shared" si="72"/>
        <v>0</v>
      </c>
      <c r="AJ41" s="144">
        <f t="shared" si="75"/>
        <v>2</v>
      </c>
      <c r="AK41" s="144">
        <f t="shared" ref="AK41:AK50" si="94">IF(B41&lt;&gt;"",AK40+1,"")</f>
        <v>3</v>
      </c>
      <c r="AL41" s="146">
        <f t="array" ref="AL41">IF($B41&lt;&gt;"",IF(ISERROR(LARGE(IF('Race Result'!$K$6:$K$20=$B41,'Race Result'!$M$6:$M$20),1)),0,LARGE(IF('Race Result'!$K$6:$K$20=$B41,'Race Result'!$M$6:$M$20),1))+IF(ISERROR(LARGE(IF('Race Result'!$K$6:$K$20=$B41,'Race Result'!$M$6:$M$20),2)),0,LARGE(IF('Race Result'!$K$6:$K$20=$B41,'Race Result'!$M$6:$M$20),2)),"")</f>
        <v>0</v>
      </c>
      <c r="AM41" s="146">
        <f t="array" ref="AM41">IF($B41&lt;&gt;"",IF(ISERROR(LARGE(IF('Race Result (2)'!$K$6:$K$20=$B41,'Race Result (2)'!$M$6:$M$20),1)),0,LARGE(IF('Race Result (2)'!$K$6:$K$20=$B41,'Race Result (2)'!$M$6:$M$20),1))+IF(ISERROR(LARGE(IF('Race Result (2)'!$K$6:$K$20=$B41,'Race Result (2)'!$M$6:$M$20),2)),0,LARGE(IF('Race Result (2)'!$K$6:$K$20=$B41,'Race Result (2)'!$M$6:$M$20),2)),"")</f>
        <v>0</v>
      </c>
      <c r="AN41" s="146">
        <f t="array" ref="AN41">IF($B41&lt;&gt;"",IF(ISERROR(LARGE(IF('Race Result (3)'!$K$6:$K$20=$B41,'Race Result (3)'!$M$6:$M$20),1)),0,LARGE(IF('Race Result (3)'!$K$6:$K$20=$B41,'Race Result (3)'!$M$6:$M$20),1))+IF(ISERROR(LARGE(IF('Race Result (3)'!$K$6:$K$20=$B41,'Race Result (3)'!$M$6:$M$20),2)),0,LARGE(IF('Race Result (3)'!$K$6:$K$20=$B41,'Race Result (3)'!$M$6:$M$20),2)),"")</f>
        <v>0</v>
      </c>
      <c r="AO41" s="146">
        <f t="array" ref="AO41">IF($B41&lt;&gt;"",IF(ISERROR(LARGE(IF('Race Result (4)'!$K$6:$K$20=$B41,'Race Result (4)'!$M$6:$M$20),1)),0,LARGE(IF('Race Result (4)'!$K$6:$K$20=$B41,'Race Result (4)'!$M$6:$M$20),1))+IF(ISERROR(LARGE(IF('Race Result (4)'!$K$6:$K$20=$B41,'Race Result (4)'!$M$6:$M$20),2)),0,LARGE(IF('Race Result (4)'!$K$6:$K$20=$B41,'Race Result (4)'!$M$6:$M$20),2)),"")</f>
        <v>0</v>
      </c>
      <c r="AP41" s="146">
        <f t="array" ref="AP41">IF($B41&lt;&gt;"",IF(ISERROR(LARGE(IF('Race Result (5)'!$K$6:$K$20=$B41,'Race Result (5)'!$M$6:$M$20),1)),0,LARGE(IF('Race Result (5)'!$K$6:$K$20=$B41,'Race Result (5)'!$M$6:$M$20),1))+IF(ISERROR(LARGE(IF('Race Result (5)'!$K$6:$K$20=$B41,'Race Result (5)'!$M$6:$M$20),2)),0,LARGE(IF('Race Result (5)'!$K$6:$K$20=$B41,'Race Result (5)'!$M$6:$M$20),2)),"")</f>
        <v>0</v>
      </c>
      <c r="AQ41" s="146">
        <f t="array" ref="AQ41">IF($B41&lt;&gt;"",IF(ISERROR(LARGE(IF('Race Result (6)'!$K$6:$K$20=$B41,'Race Result (6)'!$M$6:$M$20),1)),0,LARGE(IF('Race Result (6)'!$K$6:$K$20=$B41,'Race Result (6)'!$M$6:$M$20),1))+IF(ISERROR(LARGE(IF('Race Result (6)'!$K$6:$K$20=$B41,'Race Result (6)'!$M$6:$M$20),2)),0,LARGE(IF('Race Result (6)'!$K$6:$K$20=$B41,'Race Result (6)'!$M$6:$M$20),2)),"")</f>
        <v>0</v>
      </c>
      <c r="AR41" s="146">
        <f t="array" ref="AR41">IF($B41&lt;&gt;"",IF(ISERROR(LARGE(IF('Race Result (7)'!$K$6:$K$20=$B41,'Race Result (7)'!$M$6:$M$20),1)),0,LARGE(IF('Race Result (7)'!$K$6:$K$20=$B41,'Race Result (7)'!$M$6:$M$20),1))+IF(ISERROR(LARGE(IF('Race Result (7)'!$K$6:$K$20=$B41,'Race Result (7)'!$M$6:$M$20),2)),0,LARGE(IF('Race Result (7)'!$K$6:$K$20=$B41,'Race Result (7)'!$M$6:$M$20),2)),"")</f>
        <v>0</v>
      </c>
      <c r="AS41" s="146">
        <f t="array" ref="AS41">IF($B41&lt;&gt;"",IF(ISERROR(LARGE(IF('Race Result (8)'!$K$6:$K$20=$B41,'Race Result (8)'!$M$6:$M$20),1)),0,LARGE(IF('Race Result (8)'!$K$6:$K$20=$B41,'Race Result (8)'!$M$6:$M$20),1))+IF(ISERROR(LARGE(IF('Race Result (8)'!$K$6:$K$20=$B41,'Race Result (8)'!$M$6:$M$20),2)),0,LARGE(IF('Race Result (8)'!$K$6:$K$20=$B41,'Race Result (8)'!$M$6:$M$20),2)),"")</f>
        <v>0</v>
      </c>
      <c r="AT41" s="146">
        <f t="array" ref="AT41">IF($B41&lt;&gt;"",IF(ISERROR(LARGE(IF('Race Result (9)'!$K$6:$K$20=$B41,'Race Result (9)'!$M$6:$M$20),1)),0,LARGE(IF('Race Result (9)'!$K$6:$K$20=$B41,'Race Result (9)'!$M$6:$M$20),1))+IF(ISERROR(LARGE(IF('Race Result (9)'!$K$6:$K$20=$B41,'Race Result (9)'!$M$6:$M$20),2)),0,LARGE(IF('Race Result (9)'!$K$6:$K$20=$B41,'Race Result (9)'!$M$6:$M$20),2)),"")</f>
        <v>0</v>
      </c>
      <c r="AU41" s="146">
        <f t="array" ref="AU41">IF($B41&lt;&gt;"",IF(ISERROR(LARGE(IF('Race Result (10)'!$K$6:$K$20=$B41,'Race Result (10)'!$M$6:$M$20),1)),0,LARGE(IF('Race Result (10)'!$K$6:$K$20=$B41,'Race Result (10)'!$M$6:$M$20),1))+IF(ISERROR(LARGE(IF('Race Result (10)'!$K$6:$K$20=$B41,'Race Result (10)'!$M$6:$M$20),2)),0,LARGE(IF('Race Result (10)'!$K$6:$K$20=$B41,'Race Result (10)'!$M$6:$M$20),2)),"")</f>
        <v>0</v>
      </c>
      <c r="AV41" s="146">
        <f t="array" ref="AV41">IF($B41&lt;&gt;"",IF(ISERROR(LARGE(IF('Race Result (11)'!$K$6:$K$20=$B41,'Race Result (11)'!$M$6:$M$20),1)),0,LARGE(IF('Race Result (11)'!$K$6:$K$20=$B41,'Race Result (11)'!$M$6:$M$20),1))+IF(ISERROR(LARGE(IF('Race Result (11)'!$K$6:$K$20=$B41,'Race Result (11)'!$M$6:$M$20),2)),0,LARGE(IF('Race Result (11)'!$K$6:$K$20=$B41,'Race Result (11)'!$M$6:$M$20),2)),"")</f>
        <v>0</v>
      </c>
      <c r="AW41" s="146">
        <f t="array" ref="AW41">IF($B41&lt;&gt;"",IF(ISERROR(LARGE(IF('Race Result (12)'!$K$6:$K$20=$B41,'Race Result (12)'!$M$6:$M$20),1)),0,LARGE(IF('Race Result (12)'!$K$6:$K$20=$B41,'Race Result (12)'!$M$6:$M$20),1))+IF(ISERROR(LARGE(IF('Race Result (12)'!$K$6:$K$20=$B41,'Race Result (12)'!$M$6:$M$20),2)),0,LARGE(IF('Race Result (12)'!$K$6:$K$20=$B41,'Race Result (12)'!$M$6:$M$20),2)),"")</f>
        <v>0</v>
      </c>
      <c r="AX41" s="146">
        <f t="array" ref="AX41">IF($B41&lt;&gt;"",IF(ISERROR(LARGE(IF('Race Result (13)'!$K$6:$K$20=$B41,'Race Result (13)'!$M$6:$M$20),1)),0,LARGE(IF('Race Result (13)'!$K$6:$K$20=$B41,'Race Result (13)'!$M$6:$M$20),1))+IF(ISERROR(LARGE(IF('Race Result (13)'!$K$6:$K$20=$B41,'Race Result (13)'!$M$6:$M$20),2)),0,LARGE(IF('Race Result (13)'!$K$6:$K$20=$B41,'Race Result (13)'!$M$6:$M$20),2)),"")</f>
        <v>0</v>
      </c>
      <c r="AY41" s="146">
        <f t="array" ref="AY41">IF($B41&lt;&gt;"",IF(ISERROR(LARGE(IF('Race Result (14)'!$K$6:$K$20=$B41,'Race Result (14)'!$M$6:$M$20),1)),0,LARGE(IF('Race Result (14)'!$K$6:$K$20=$B41,'Race Result (14)'!$M$6:$M$20),1))+IF(ISERROR(LARGE(IF('Race Result (14)'!$K$6:$K$20=$B41,'Race Result (14)'!$M$6:$M$20),2)),0,LARGE(IF('Race Result (14)'!$K$6:$K$20=$B41,'Race Result (14)'!$M$6:$M$20),2)),"")</f>
        <v>0</v>
      </c>
      <c r="AZ41" s="146">
        <f t="array" ref="AZ41">IF($B41&lt;&gt;"",IF(ISERROR(LARGE(IF('Race Result (15)'!$K$6:$K$20=$B41,'Race Result (15)'!$M$6:$M$20),1)),0,LARGE(IF('Race Result (15)'!$K$6:$K$20=$B41,'Race Result (15)'!$M$6:$M$20),1))+IF(ISERROR(LARGE(IF('Race Result (15)'!$K$6:$K$20=$B41,'Race Result (15)'!$M$6:$M$20),2)),0,LARGE(IF('Race Result (15)'!$K$6:$K$20=$B41,'Race Result (15)'!$M$6:$M$20),2)),"")</f>
        <v>0</v>
      </c>
      <c r="BA41" s="146">
        <f t="array" ref="BA41">IF($B41&lt;&gt;"",IF(ISERROR(LARGE(IF('Race Result (16)'!$K$6:$K$20=$B41,'Race Result (16)'!$M$6:$M$20),1)),0,LARGE(IF('Race Result (16)'!$K$6:$K$20=$B41,'Race Result (16)'!$M$6:$M$20),1))+IF(ISERROR(LARGE(IF('Race Result (16)'!$K$6:$K$20=$B41,'Race Result (16)'!$M$6:$M$20),2)),0,LARGE(IF('Race Result (16)'!$K$6:$K$20=$B41,'Race Result (16)'!$M$6:$M$20),2)),"")</f>
        <v>0</v>
      </c>
      <c r="BB41" s="146">
        <f t="array" ref="BB41">IF($B41&lt;&gt;"",IF(ISERROR(LARGE(IF('Race Result (17)'!$K$6:$K$20=$B41,'Race Result (17)'!$M$6:$M$20),1)),0,LARGE(IF('Race Result (17)'!$K$6:$K$20=$B41,'Race Result (17)'!$M$6:$M$20),1))+IF(ISERROR(LARGE(IF('Race Result (17)'!$K$6:$K$20=$B41,'Race Result (17)'!$M$6:$M$20),2)),0,LARGE(IF('Race Result (17)'!$K$6:$K$20=$B41,'Race Result (17)'!$M$6:$M$20),2)),"")</f>
        <v>0</v>
      </c>
      <c r="BC41" s="146">
        <f t="array" ref="BC41">IF($B41&lt;&gt;"",IF(ISERROR(LARGE(IF('Race Result (18)'!$K$6:$K$20=$B41,'Race Result (18)'!$M$6:$M$20),1)),0,LARGE(IF('Race Result (18)'!$K$6:$K$20=$B41,'Race Result (18)'!$M$6:$M$20),1))+IF(ISERROR(LARGE(IF('Race Result (18)'!$K$6:$K$20=$B41,'Race Result (18)'!$M$6:$M$20),2)),0,LARGE(IF('Race Result (18)'!$K$6:$K$20=$B41,'Race Result (18)'!$M$6:$M$20),2)),"")</f>
        <v>0</v>
      </c>
      <c r="BF41" s="145">
        <f t="shared" si="76"/>
        <v>0</v>
      </c>
      <c r="BG41" s="145">
        <f t="shared" si="77"/>
        <v>0</v>
      </c>
      <c r="BH41" s="145">
        <f t="shared" si="78"/>
        <v>0</v>
      </c>
      <c r="BI41" s="145">
        <f t="shared" si="79"/>
        <v>0</v>
      </c>
      <c r="BJ41" s="145">
        <f t="shared" si="80"/>
        <v>0</v>
      </c>
      <c r="BK41" s="145">
        <f t="shared" si="81"/>
        <v>0</v>
      </c>
      <c r="BL41" s="145">
        <f t="shared" si="82"/>
        <v>0</v>
      </c>
      <c r="BM41" s="145">
        <f t="shared" si="83"/>
        <v>0</v>
      </c>
      <c r="BN41" s="145">
        <f t="shared" si="84"/>
        <v>0</v>
      </c>
      <c r="BO41" s="145">
        <f t="shared" si="85"/>
        <v>0</v>
      </c>
      <c r="BP41" s="145">
        <f t="shared" si="86"/>
        <v>0</v>
      </c>
      <c r="BQ41" s="145">
        <f t="shared" si="87"/>
        <v>0</v>
      </c>
      <c r="BR41" s="145">
        <f t="shared" si="88"/>
        <v>0</v>
      </c>
      <c r="BS41" s="145">
        <f t="shared" si="89"/>
        <v>0</v>
      </c>
      <c r="BT41" s="145">
        <f t="shared" si="90"/>
        <v>0</v>
      </c>
      <c r="BU41" s="145">
        <f t="shared" si="91"/>
        <v>0</v>
      </c>
      <c r="BV41" s="145">
        <f t="shared" si="92"/>
        <v>0</v>
      </c>
      <c r="BW41" s="145">
        <f t="shared" si="93"/>
        <v>0</v>
      </c>
      <c r="BZ41" s="145">
        <f>IF($B41&lt;&gt;"",RANK(BF41,BF$39:BF$52)+COUNTIF(BF$39:BF41,BF41)-1,"")</f>
        <v>3</v>
      </c>
      <c r="CA41" s="145">
        <f>IF($B41&lt;&gt;"",RANK(BG41,BG$39:BG$52)+COUNTIF(BG$39:BG41,BG41)-1,"")</f>
        <v>3</v>
      </c>
      <c r="CB41" s="145">
        <f>IF($B41&lt;&gt;"",RANK(BH41,BH$39:BH$52)+COUNTIF(BH$39:BH41,BH41)-1,"")</f>
        <v>3</v>
      </c>
      <c r="CC41" s="145">
        <f>IF($B41&lt;&gt;"",RANK(BI41,BI$39:BI$52)+COUNTIF(BI$39:BI41,BI41)-1,"")</f>
        <v>3</v>
      </c>
      <c r="CD41" s="145">
        <f>IF($B41&lt;&gt;"",RANK(BJ41,BJ$39:BJ$52)+COUNTIF(BJ$39:BJ41,BJ41)-1,"")</f>
        <v>3</v>
      </c>
      <c r="CE41" s="145">
        <f>IF($B41&lt;&gt;"",RANK(BK41,BK$39:BK$52)+COUNTIF(BK$39:BK41,BK41)-1,"")</f>
        <v>3</v>
      </c>
      <c r="CF41" s="145">
        <f>IF($B41&lt;&gt;"",RANK(BL41,BL$39:BL$52)+COUNTIF(BL$39:BL41,BL41)-1,"")</f>
        <v>3</v>
      </c>
      <c r="CG41" s="145">
        <f>IF($B41&lt;&gt;"",RANK(BM41,BM$39:BM$52)+COUNTIF(BM$39:BM41,BM41)-1,"")</f>
        <v>3</v>
      </c>
      <c r="CH41" s="145">
        <f>IF($B41&lt;&gt;"",RANK(BN41,BN$39:BN$52)+COUNTIF(BN$39:BN41,BN41)-1,"")</f>
        <v>3</v>
      </c>
      <c r="CI41" s="145">
        <f>IF($B41&lt;&gt;"",RANK(BO41,BO$39:BO$52)+COUNTIF(BO$39:BO41,BO41)-1,"")</f>
        <v>3</v>
      </c>
      <c r="CJ41" s="145">
        <f>IF($B41&lt;&gt;"",RANK(BP41,BP$39:BP$52)+COUNTIF(BP$39:BP41,BP41)-1,"")</f>
        <v>3</v>
      </c>
      <c r="CK41" s="145">
        <f>IF($B41&lt;&gt;"",RANK(BQ41,BQ$39:BQ$52)+COUNTIF(BQ$39:BQ41,BQ41)-1,"")</f>
        <v>3</v>
      </c>
      <c r="CL41" s="145">
        <f>IF($B41&lt;&gt;"",RANK(BR41,BR$39:BR$52)+COUNTIF(BR$39:BR41,BR41)-1,"")</f>
        <v>3</v>
      </c>
      <c r="CM41" s="145">
        <f>IF($B41&lt;&gt;"",RANK(BS41,BS$39:BS$52)+COUNTIF(BS$39:BS41,BS41)-1,"")</f>
        <v>3</v>
      </c>
      <c r="CN41" s="145">
        <f>IF($B41&lt;&gt;"",RANK(BT41,BT$39:BT$52)+COUNTIF(BT$39:BT41,BT41)-1,"")</f>
        <v>3</v>
      </c>
      <c r="CO41" s="145">
        <f>IF($B41&lt;&gt;"",RANK(BU41,BU$39:BU$52)+COUNTIF(BU$39:BU41,BU41)-1,"")</f>
        <v>3</v>
      </c>
      <c r="CP41" s="145">
        <f>IF($B41&lt;&gt;"",RANK(BV41,BV$39:BV$52)+COUNTIF(BV$39:BV41,BV41)-1,"")</f>
        <v>3</v>
      </c>
      <c r="CQ41" s="145">
        <f>IF($B41&lt;&gt;"",RANK(BW41,BW$39:BW$52)+COUNTIF(BW$39:BW41,BW41)-1,"")</f>
        <v>3</v>
      </c>
    </row>
    <row r="42" spans="1:95" x14ac:dyDescent="0.2">
      <c r="A42" s="144">
        <f t="shared" si="74"/>
        <v>4</v>
      </c>
      <c r="B42" s="144" t="str">
        <f>IF('Team and Driver'!P10&lt;&gt;"",'Team and Driver'!P10,"")</f>
        <v>Ducati Team</v>
      </c>
      <c r="E42" s="144">
        <f t="shared" si="72"/>
        <v>0</v>
      </c>
      <c r="AJ42" s="144">
        <f t="shared" si="75"/>
        <v>3</v>
      </c>
      <c r="AK42" s="144">
        <f t="shared" si="94"/>
        <v>4</v>
      </c>
      <c r="AL42" s="146">
        <f t="array" ref="AL42">IF($B42&lt;&gt;"",IF(ISERROR(LARGE(IF('Race Result'!$K$6:$K$20=$B42,'Race Result'!$M$6:$M$20),1)),0,LARGE(IF('Race Result'!$K$6:$K$20=$B42,'Race Result'!$M$6:$M$20),1))+IF(ISERROR(LARGE(IF('Race Result'!$K$6:$K$20=$B42,'Race Result'!$M$6:$M$20),2)),0,LARGE(IF('Race Result'!$K$6:$K$20=$B42,'Race Result'!$M$6:$M$20),2)),"")</f>
        <v>0</v>
      </c>
      <c r="AM42" s="146">
        <f t="array" ref="AM42">IF($B42&lt;&gt;"",IF(ISERROR(LARGE(IF('Race Result (2)'!$K$6:$K$20=$B42,'Race Result (2)'!$M$6:$M$20),1)),0,LARGE(IF('Race Result (2)'!$K$6:$K$20=$B42,'Race Result (2)'!$M$6:$M$20),1))+IF(ISERROR(LARGE(IF('Race Result (2)'!$K$6:$K$20=$B42,'Race Result (2)'!$M$6:$M$20),2)),0,LARGE(IF('Race Result (2)'!$K$6:$K$20=$B42,'Race Result (2)'!$M$6:$M$20),2)),"")</f>
        <v>0</v>
      </c>
      <c r="AN42" s="146">
        <f t="array" ref="AN42">IF($B42&lt;&gt;"",IF(ISERROR(LARGE(IF('Race Result (3)'!$K$6:$K$20=$B42,'Race Result (3)'!$M$6:$M$20),1)),0,LARGE(IF('Race Result (3)'!$K$6:$K$20=$B42,'Race Result (3)'!$M$6:$M$20),1))+IF(ISERROR(LARGE(IF('Race Result (3)'!$K$6:$K$20=$B42,'Race Result (3)'!$M$6:$M$20),2)),0,LARGE(IF('Race Result (3)'!$K$6:$K$20=$B42,'Race Result (3)'!$M$6:$M$20),2)),"")</f>
        <v>0</v>
      </c>
      <c r="AO42" s="146">
        <f t="array" ref="AO42">IF($B42&lt;&gt;"",IF(ISERROR(LARGE(IF('Race Result (4)'!$K$6:$K$20=$B42,'Race Result (4)'!$M$6:$M$20),1)),0,LARGE(IF('Race Result (4)'!$K$6:$K$20=$B42,'Race Result (4)'!$M$6:$M$20),1))+IF(ISERROR(LARGE(IF('Race Result (4)'!$K$6:$K$20=$B42,'Race Result (4)'!$M$6:$M$20),2)),0,LARGE(IF('Race Result (4)'!$K$6:$K$20=$B42,'Race Result (4)'!$M$6:$M$20),2)),"")</f>
        <v>0</v>
      </c>
      <c r="AP42" s="146">
        <f t="array" ref="AP42">IF($B42&lt;&gt;"",IF(ISERROR(LARGE(IF('Race Result (5)'!$K$6:$K$20=$B42,'Race Result (5)'!$M$6:$M$20),1)),0,LARGE(IF('Race Result (5)'!$K$6:$K$20=$B42,'Race Result (5)'!$M$6:$M$20),1))+IF(ISERROR(LARGE(IF('Race Result (5)'!$K$6:$K$20=$B42,'Race Result (5)'!$M$6:$M$20),2)),0,LARGE(IF('Race Result (5)'!$K$6:$K$20=$B42,'Race Result (5)'!$M$6:$M$20),2)),"")</f>
        <v>0</v>
      </c>
      <c r="AQ42" s="146">
        <f t="array" ref="AQ42">IF($B42&lt;&gt;"",IF(ISERROR(LARGE(IF('Race Result (6)'!$K$6:$K$20=$B42,'Race Result (6)'!$M$6:$M$20),1)),0,LARGE(IF('Race Result (6)'!$K$6:$K$20=$B42,'Race Result (6)'!$M$6:$M$20),1))+IF(ISERROR(LARGE(IF('Race Result (6)'!$K$6:$K$20=$B42,'Race Result (6)'!$M$6:$M$20),2)),0,LARGE(IF('Race Result (6)'!$K$6:$K$20=$B42,'Race Result (6)'!$M$6:$M$20),2)),"")</f>
        <v>0</v>
      </c>
      <c r="AR42" s="146">
        <f t="array" ref="AR42">IF($B42&lt;&gt;"",IF(ISERROR(LARGE(IF('Race Result (7)'!$K$6:$K$20=$B42,'Race Result (7)'!$M$6:$M$20),1)),0,LARGE(IF('Race Result (7)'!$K$6:$K$20=$B42,'Race Result (7)'!$M$6:$M$20),1))+IF(ISERROR(LARGE(IF('Race Result (7)'!$K$6:$K$20=$B42,'Race Result (7)'!$M$6:$M$20),2)),0,LARGE(IF('Race Result (7)'!$K$6:$K$20=$B42,'Race Result (7)'!$M$6:$M$20),2)),"")</f>
        <v>0</v>
      </c>
      <c r="AS42" s="146">
        <f t="array" ref="AS42">IF($B42&lt;&gt;"",IF(ISERROR(LARGE(IF('Race Result (8)'!$K$6:$K$20=$B42,'Race Result (8)'!$M$6:$M$20),1)),0,LARGE(IF('Race Result (8)'!$K$6:$K$20=$B42,'Race Result (8)'!$M$6:$M$20),1))+IF(ISERROR(LARGE(IF('Race Result (8)'!$K$6:$K$20=$B42,'Race Result (8)'!$M$6:$M$20),2)),0,LARGE(IF('Race Result (8)'!$K$6:$K$20=$B42,'Race Result (8)'!$M$6:$M$20),2)),"")</f>
        <v>0</v>
      </c>
      <c r="AT42" s="146">
        <f t="array" ref="AT42">IF($B42&lt;&gt;"",IF(ISERROR(LARGE(IF('Race Result (9)'!$K$6:$K$20=$B42,'Race Result (9)'!$M$6:$M$20),1)),0,LARGE(IF('Race Result (9)'!$K$6:$K$20=$B42,'Race Result (9)'!$M$6:$M$20),1))+IF(ISERROR(LARGE(IF('Race Result (9)'!$K$6:$K$20=$B42,'Race Result (9)'!$M$6:$M$20),2)),0,LARGE(IF('Race Result (9)'!$K$6:$K$20=$B42,'Race Result (9)'!$M$6:$M$20),2)),"")</f>
        <v>0</v>
      </c>
      <c r="AU42" s="146">
        <f t="array" ref="AU42">IF($B42&lt;&gt;"",IF(ISERROR(LARGE(IF('Race Result (10)'!$K$6:$K$20=$B42,'Race Result (10)'!$M$6:$M$20),1)),0,LARGE(IF('Race Result (10)'!$K$6:$K$20=$B42,'Race Result (10)'!$M$6:$M$20),1))+IF(ISERROR(LARGE(IF('Race Result (10)'!$K$6:$K$20=$B42,'Race Result (10)'!$M$6:$M$20),2)),0,LARGE(IF('Race Result (10)'!$K$6:$K$20=$B42,'Race Result (10)'!$M$6:$M$20),2)),"")</f>
        <v>0</v>
      </c>
      <c r="AV42" s="146">
        <f t="array" ref="AV42">IF($B42&lt;&gt;"",IF(ISERROR(LARGE(IF('Race Result (11)'!$K$6:$K$20=$B42,'Race Result (11)'!$M$6:$M$20),1)),0,LARGE(IF('Race Result (11)'!$K$6:$K$20=$B42,'Race Result (11)'!$M$6:$M$20),1))+IF(ISERROR(LARGE(IF('Race Result (11)'!$K$6:$K$20=$B42,'Race Result (11)'!$M$6:$M$20),2)),0,LARGE(IF('Race Result (11)'!$K$6:$K$20=$B42,'Race Result (11)'!$M$6:$M$20),2)),"")</f>
        <v>0</v>
      </c>
      <c r="AW42" s="146">
        <f t="array" ref="AW42">IF($B42&lt;&gt;"",IF(ISERROR(LARGE(IF('Race Result (12)'!$K$6:$K$20=$B42,'Race Result (12)'!$M$6:$M$20),1)),0,LARGE(IF('Race Result (12)'!$K$6:$K$20=$B42,'Race Result (12)'!$M$6:$M$20),1))+IF(ISERROR(LARGE(IF('Race Result (12)'!$K$6:$K$20=$B42,'Race Result (12)'!$M$6:$M$20),2)),0,LARGE(IF('Race Result (12)'!$K$6:$K$20=$B42,'Race Result (12)'!$M$6:$M$20),2)),"")</f>
        <v>0</v>
      </c>
      <c r="AX42" s="146">
        <f t="array" ref="AX42">IF($B42&lt;&gt;"",IF(ISERROR(LARGE(IF('Race Result (13)'!$K$6:$K$20=$B42,'Race Result (13)'!$M$6:$M$20),1)),0,LARGE(IF('Race Result (13)'!$K$6:$K$20=$B42,'Race Result (13)'!$M$6:$M$20),1))+IF(ISERROR(LARGE(IF('Race Result (13)'!$K$6:$K$20=$B42,'Race Result (13)'!$M$6:$M$20),2)),0,LARGE(IF('Race Result (13)'!$K$6:$K$20=$B42,'Race Result (13)'!$M$6:$M$20),2)),"")</f>
        <v>0</v>
      </c>
      <c r="AY42" s="146">
        <f t="array" ref="AY42">IF($B42&lt;&gt;"",IF(ISERROR(LARGE(IF('Race Result (14)'!$K$6:$K$20=$B42,'Race Result (14)'!$M$6:$M$20),1)),0,LARGE(IF('Race Result (14)'!$K$6:$K$20=$B42,'Race Result (14)'!$M$6:$M$20),1))+IF(ISERROR(LARGE(IF('Race Result (14)'!$K$6:$K$20=$B42,'Race Result (14)'!$M$6:$M$20),2)),0,LARGE(IF('Race Result (14)'!$K$6:$K$20=$B42,'Race Result (14)'!$M$6:$M$20),2)),"")</f>
        <v>0</v>
      </c>
      <c r="AZ42" s="146">
        <f t="array" ref="AZ42">IF($B42&lt;&gt;"",IF(ISERROR(LARGE(IF('Race Result (15)'!$K$6:$K$20=$B42,'Race Result (15)'!$M$6:$M$20),1)),0,LARGE(IF('Race Result (15)'!$K$6:$K$20=$B42,'Race Result (15)'!$M$6:$M$20),1))+IF(ISERROR(LARGE(IF('Race Result (15)'!$K$6:$K$20=$B42,'Race Result (15)'!$M$6:$M$20),2)),0,LARGE(IF('Race Result (15)'!$K$6:$K$20=$B42,'Race Result (15)'!$M$6:$M$20),2)),"")</f>
        <v>0</v>
      </c>
      <c r="BA42" s="146">
        <f t="array" ref="BA42">IF($B42&lt;&gt;"",IF(ISERROR(LARGE(IF('Race Result (16)'!$K$6:$K$20=$B42,'Race Result (16)'!$M$6:$M$20),1)),0,LARGE(IF('Race Result (16)'!$K$6:$K$20=$B42,'Race Result (16)'!$M$6:$M$20),1))+IF(ISERROR(LARGE(IF('Race Result (16)'!$K$6:$K$20=$B42,'Race Result (16)'!$M$6:$M$20),2)),0,LARGE(IF('Race Result (16)'!$K$6:$K$20=$B42,'Race Result (16)'!$M$6:$M$20),2)),"")</f>
        <v>0</v>
      </c>
      <c r="BB42" s="146">
        <f t="array" ref="BB42">IF($B42&lt;&gt;"",IF(ISERROR(LARGE(IF('Race Result (17)'!$K$6:$K$20=$B42,'Race Result (17)'!$M$6:$M$20),1)),0,LARGE(IF('Race Result (17)'!$K$6:$K$20=$B42,'Race Result (17)'!$M$6:$M$20),1))+IF(ISERROR(LARGE(IF('Race Result (17)'!$K$6:$K$20=$B42,'Race Result (17)'!$M$6:$M$20),2)),0,LARGE(IF('Race Result (17)'!$K$6:$K$20=$B42,'Race Result (17)'!$M$6:$M$20),2)),"")</f>
        <v>0</v>
      </c>
      <c r="BC42" s="146">
        <f t="array" ref="BC42">IF($B42&lt;&gt;"",IF(ISERROR(LARGE(IF('Race Result (18)'!$K$6:$K$20=$B42,'Race Result (18)'!$M$6:$M$20),1)),0,LARGE(IF('Race Result (18)'!$K$6:$K$20=$B42,'Race Result (18)'!$M$6:$M$20),1))+IF(ISERROR(LARGE(IF('Race Result (18)'!$K$6:$K$20=$B42,'Race Result (18)'!$M$6:$M$20),2)),0,LARGE(IF('Race Result (18)'!$K$6:$K$20=$B42,'Race Result (18)'!$M$6:$M$20),2)),"")</f>
        <v>0</v>
      </c>
      <c r="BF42" s="145">
        <f t="shared" si="76"/>
        <v>0</v>
      </c>
      <c r="BG42" s="145">
        <f t="shared" si="77"/>
        <v>0</v>
      </c>
      <c r="BH42" s="145">
        <f t="shared" si="78"/>
        <v>0</v>
      </c>
      <c r="BI42" s="145">
        <f t="shared" si="79"/>
        <v>0</v>
      </c>
      <c r="BJ42" s="145">
        <f t="shared" si="80"/>
        <v>0</v>
      </c>
      <c r="BK42" s="145">
        <f t="shared" si="81"/>
        <v>0</v>
      </c>
      <c r="BL42" s="145">
        <f t="shared" si="82"/>
        <v>0</v>
      </c>
      <c r="BM42" s="145">
        <f t="shared" si="83"/>
        <v>0</v>
      </c>
      <c r="BN42" s="145">
        <f t="shared" si="84"/>
        <v>0</v>
      </c>
      <c r="BO42" s="145">
        <f t="shared" si="85"/>
        <v>0</v>
      </c>
      <c r="BP42" s="145">
        <f t="shared" si="86"/>
        <v>0</v>
      </c>
      <c r="BQ42" s="145">
        <f t="shared" si="87"/>
        <v>0</v>
      </c>
      <c r="BR42" s="145">
        <f t="shared" si="88"/>
        <v>0</v>
      </c>
      <c r="BS42" s="145">
        <f t="shared" si="89"/>
        <v>0</v>
      </c>
      <c r="BT42" s="145">
        <f t="shared" si="90"/>
        <v>0</v>
      </c>
      <c r="BU42" s="145">
        <f t="shared" si="91"/>
        <v>0</v>
      </c>
      <c r="BV42" s="145">
        <f t="shared" si="92"/>
        <v>0</v>
      </c>
      <c r="BW42" s="145">
        <f t="shared" si="93"/>
        <v>0</v>
      </c>
      <c r="BZ42" s="145">
        <f>IF($B42&lt;&gt;"",RANK(BF42,BF$39:BF$52)+COUNTIF(BF$39:BF42,BF42)-1,"")</f>
        <v>4</v>
      </c>
      <c r="CA42" s="145">
        <f>IF($B42&lt;&gt;"",RANK(BG42,BG$39:BG$52)+COUNTIF(BG$39:BG42,BG42)-1,"")</f>
        <v>4</v>
      </c>
      <c r="CB42" s="145">
        <f>IF($B42&lt;&gt;"",RANK(BH42,BH$39:BH$52)+COUNTIF(BH$39:BH42,BH42)-1,"")</f>
        <v>4</v>
      </c>
      <c r="CC42" s="145">
        <f>IF($B42&lt;&gt;"",RANK(BI42,BI$39:BI$52)+COUNTIF(BI$39:BI42,BI42)-1,"")</f>
        <v>4</v>
      </c>
      <c r="CD42" s="145">
        <f>IF($B42&lt;&gt;"",RANK(BJ42,BJ$39:BJ$52)+COUNTIF(BJ$39:BJ42,BJ42)-1,"")</f>
        <v>4</v>
      </c>
      <c r="CE42" s="145">
        <f>IF($B42&lt;&gt;"",RANK(BK42,BK$39:BK$52)+COUNTIF(BK$39:BK42,BK42)-1,"")</f>
        <v>4</v>
      </c>
      <c r="CF42" s="145">
        <f>IF($B42&lt;&gt;"",RANK(BL42,BL$39:BL$52)+COUNTIF(BL$39:BL42,BL42)-1,"")</f>
        <v>4</v>
      </c>
      <c r="CG42" s="145">
        <f>IF($B42&lt;&gt;"",RANK(BM42,BM$39:BM$52)+COUNTIF(BM$39:BM42,BM42)-1,"")</f>
        <v>4</v>
      </c>
      <c r="CH42" s="145">
        <f>IF($B42&lt;&gt;"",RANK(BN42,BN$39:BN$52)+COUNTIF(BN$39:BN42,BN42)-1,"")</f>
        <v>4</v>
      </c>
      <c r="CI42" s="145">
        <f>IF($B42&lt;&gt;"",RANK(BO42,BO$39:BO$52)+COUNTIF(BO$39:BO42,BO42)-1,"")</f>
        <v>4</v>
      </c>
      <c r="CJ42" s="145">
        <f>IF($B42&lt;&gt;"",RANK(BP42,BP$39:BP$52)+COUNTIF(BP$39:BP42,BP42)-1,"")</f>
        <v>4</v>
      </c>
      <c r="CK42" s="145">
        <f>IF($B42&lt;&gt;"",RANK(BQ42,BQ$39:BQ$52)+COUNTIF(BQ$39:BQ42,BQ42)-1,"")</f>
        <v>4</v>
      </c>
      <c r="CL42" s="145">
        <f>IF($B42&lt;&gt;"",RANK(BR42,BR$39:BR$52)+COUNTIF(BR$39:BR42,BR42)-1,"")</f>
        <v>4</v>
      </c>
      <c r="CM42" s="145">
        <f>IF($B42&lt;&gt;"",RANK(BS42,BS$39:BS$52)+COUNTIF(BS$39:BS42,BS42)-1,"")</f>
        <v>4</v>
      </c>
      <c r="CN42" s="145">
        <f>IF($B42&lt;&gt;"",RANK(BT42,BT$39:BT$52)+COUNTIF(BT$39:BT42,BT42)-1,"")</f>
        <v>4</v>
      </c>
      <c r="CO42" s="145">
        <f>IF($B42&lt;&gt;"",RANK(BU42,BU$39:BU$52)+COUNTIF(BU$39:BU42,BU42)-1,"")</f>
        <v>4</v>
      </c>
      <c r="CP42" s="145">
        <f>IF($B42&lt;&gt;"",RANK(BV42,BV$39:BV$52)+COUNTIF(BV$39:BV42,BV42)-1,"")</f>
        <v>4</v>
      </c>
      <c r="CQ42" s="145">
        <f>IF($B42&lt;&gt;"",RANK(BW42,BW$39:BW$52)+COUNTIF(BW$39:BW42,BW42)-1,"")</f>
        <v>4</v>
      </c>
    </row>
    <row r="43" spans="1:95" x14ac:dyDescent="0.2">
      <c r="A43" s="144">
        <f t="shared" si="74"/>
        <v>5</v>
      </c>
      <c r="B43" s="144" t="str">
        <f>IF('Team and Driver'!P11&lt;&gt;"",'Team and Driver'!P11,"")</f>
        <v>Go&amp;Fun Honda Gresini</v>
      </c>
      <c r="E43" s="144">
        <f t="shared" si="72"/>
        <v>0</v>
      </c>
      <c r="AJ43" s="144">
        <f t="shared" si="75"/>
        <v>4</v>
      </c>
      <c r="AK43" s="144">
        <f t="shared" si="94"/>
        <v>5</v>
      </c>
      <c r="AL43" s="146">
        <f t="array" ref="AL43">IF($B43&lt;&gt;"",IF(ISERROR(LARGE(IF('Race Result'!$K$6:$K$20=$B43,'Race Result'!$M$6:$M$20),1)),0,LARGE(IF('Race Result'!$K$6:$K$20=$B43,'Race Result'!$M$6:$M$20),1))+IF(ISERROR(LARGE(IF('Race Result'!$K$6:$K$20=$B43,'Race Result'!$M$6:$M$20),2)),0,LARGE(IF('Race Result'!$K$6:$K$20=$B43,'Race Result'!$M$6:$M$20),2)),"")</f>
        <v>0</v>
      </c>
      <c r="AM43" s="146">
        <f t="array" ref="AM43">IF($B43&lt;&gt;"",IF(ISERROR(LARGE(IF('Race Result (2)'!$K$6:$K$20=$B43,'Race Result (2)'!$M$6:$M$20),1)),0,LARGE(IF('Race Result (2)'!$K$6:$K$20=$B43,'Race Result (2)'!$M$6:$M$20),1))+IF(ISERROR(LARGE(IF('Race Result (2)'!$K$6:$K$20=$B43,'Race Result (2)'!$M$6:$M$20),2)),0,LARGE(IF('Race Result (2)'!$K$6:$K$20=$B43,'Race Result (2)'!$M$6:$M$20),2)),"")</f>
        <v>0</v>
      </c>
      <c r="AN43" s="146">
        <f t="array" ref="AN43">IF($B43&lt;&gt;"",IF(ISERROR(LARGE(IF('Race Result (3)'!$K$6:$K$20=$B43,'Race Result (3)'!$M$6:$M$20),1)),0,LARGE(IF('Race Result (3)'!$K$6:$K$20=$B43,'Race Result (3)'!$M$6:$M$20),1))+IF(ISERROR(LARGE(IF('Race Result (3)'!$K$6:$K$20=$B43,'Race Result (3)'!$M$6:$M$20),2)),0,LARGE(IF('Race Result (3)'!$K$6:$K$20=$B43,'Race Result (3)'!$M$6:$M$20),2)),"")</f>
        <v>0</v>
      </c>
      <c r="AO43" s="146">
        <f t="array" ref="AO43">IF($B43&lt;&gt;"",IF(ISERROR(LARGE(IF('Race Result (4)'!$K$6:$K$20=$B43,'Race Result (4)'!$M$6:$M$20),1)),0,LARGE(IF('Race Result (4)'!$K$6:$K$20=$B43,'Race Result (4)'!$M$6:$M$20),1))+IF(ISERROR(LARGE(IF('Race Result (4)'!$K$6:$K$20=$B43,'Race Result (4)'!$M$6:$M$20),2)),0,LARGE(IF('Race Result (4)'!$K$6:$K$20=$B43,'Race Result (4)'!$M$6:$M$20),2)),"")</f>
        <v>0</v>
      </c>
      <c r="AP43" s="146">
        <f t="array" ref="AP43">IF($B43&lt;&gt;"",IF(ISERROR(LARGE(IF('Race Result (5)'!$K$6:$K$20=$B43,'Race Result (5)'!$M$6:$M$20),1)),0,LARGE(IF('Race Result (5)'!$K$6:$K$20=$B43,'Race Result (5)'!$M$6:$M$20),1))+IF(ISERROR(LARGE(IF('Race Result (5)'!$K$6:$K$20=$B43,'Race Result (5)'!$M$6:$M$20),2)),0,LARGE(IF('Race Result (5)'!$K$6:$K$20=$B43,'Race Result (5)'!$M$6:$M$20),2)),"")</f>
        <v>0</v>
      </c>
      <c r="AQ43" s="146">
        <f t="array" ref="AQ43">IF($B43&lt;&gt;"",IF(ISERROR(LARGE(IF('Race Result (6)'!$K$6:$K$20=$B43,'Race Result (6)'!$M$6:$M$20),1)),0,LARGE(IF('Race Result (6)'!$K$6:$K$20=$B43,'Race Result (6)'!$M$6:$M$20),1))+IF(ISERROR(LARGE(IF('Race Result (6)'!$K$6:$K$20=$B43,'Race Result (6)'!$M$6:$M$20),2)),0,LARGE(IF('Race Result (6)'!$K$6:$K$20=$B43,'Race Result (6)'!$M$6:$M$20),2)),"")</f>
        <v>0</v>
      </c>
      <c r="AR43" s="146">
        <f t="array" ref="AR43">IF($B43&lt;&gt;"",IF(ISERROR(LARGE(IF('Race Result (7)'!$K$6:$K$20=$B43,'Race Result (7)'!$M$6:$M$20),1)),0,LARGE(IF('Race Result (7)'!$K$6:$K$20=$B43,'Race Result (7)'!$M$6:$M$20),1))+IF(ISERROR(LARGE(IF('Race Result (7)'!$K$6:$K$20=$B43,'Race Result (7)'!$M$6:$M$20),2)),0,LARGE(IF('Race Result (7)'!$K$6:$K$20=$B43,'Race Result (7)'!$M$6:$M$20),2)),"")</f>
        <v>0</v>
      </c>
      <c r="AS43" s="146">
        <f t="array" ref="AS43">IF($B43&lt;&gt;"",IF(ISERROR(LARGE(IF('Race Result (8)'!$K$6:$K$20=$B43,'Race Result (8)'!$M$6:$M$20),1)),0,LARGE(IF('Race Result (8)'!$K$6:$K$20=$B43,'Race Result (8)'!$M$6:$M$20),1))+IF(ISERROR(LARGE(IF('Race Result (8)'!$K$6:$K$20=$B43,'Race Result (8)'!$M$6:$M$20),2)),0,LARGE(IF('Race Result (8)'!$K$6:$K$20=$B43,'Race Result (8)'!$M$6:$M$20),2)),"")</f>
        <v>0</v>
      </c>
      <c r="AT43" s="146">
        <f t="array" ref="AT43">IF($B43&lt;&gt;"",IF(ISERROR(LARGE(IF('Race Result (9)'!$K$6:$K$20=$B43,'Race Result (9)'!$M$6:$M$20),1)),0,LARGE(IF('Race Result (9)'!$K$6:$K$20=$B43,'Race Result (9)'!$M$6:$M$20),1))+IF(ISERROR(LARGE(IF('Race Result (9)'!$K$6:$K$20=$B43,'Race Result (9)'!$M$6:$M$20),2)),0,LARGE(IF('Race Result (9)'!$K$6:$K$20=$B43,'Race Result (9)'!$M$6:$M$20),2)),"")</f>
        <v>0</v>
      </c>
      <c r="AU43" s="146">
        <f t="array" ref="AU43">IF($B43&lt;&gt;"",IF(ISERROR(LARGE(IF('Race Result (10)'!$K$6:$K$20=$B43,'Race Result (10)'!$M$6:$M$20),1)),0,LARGE(IF('Race Result (10)'!$K$6:$K$20=$B43,'Race Result (10)'!$M$6:$M$20),1))+IF(ISERROR(LARGE(IF('Race Result (10)'!$K$6:$K$20=$B43,'Race Result (10)'!$M$6:$M$20),2)),0,LARGE(IF('Race Result (10)'!$K$6:$K$20=$B43,'Race Result (10)'!$M$6:$M$20),2)),"")</f>
        <v>0</v>
      </c>
      <c r="AV43" s="146">
        <f t="array" ref="AV43">IF($B43&lt;&gt;"",IF(ISERROR(LARGE(IF('Race Result (11)'!$K$6:$K$20=$B43,'Race Result (11)'!$M$6:$M$20),1)),0,LARGE(IF('Race Result (11)'!$K$6:$K$20=$B43,'Race Result (11)'!$M$6:$M$20),1))+IF(ISERROR(LARGE(IF('Race Result (11)'!$K$6:$K$20=$B43,'Race Result (11)'!$M$6:$M$20),2)),0,LARGE(IF('Race Result (11)'!$K$6:$K$20=$B43,'Race Result (11)'!$M$6:$M$20),2)),"")</f>
        <v>0</v>
      </c>
      <c r="AW43" s="146">
        <f t="array" ref="AW43">IF($B43&lt;&gt;"",IF(ISERROR(LARGE(IF('Race Result (12)'!$K$6:$K$20=$B43,'Race Result (12)'!$M$6:$M$20),1)),0,LARGE(IF('Race Result (12)'!$K$6:$K$20=$B43,'Race Result (12)'!$M$6:$M$20),1))+IF(ISERROR(LARGE(IF('Race Result (12)'!$K$6:$K$20=$B43,'Race Result (12)'!$M$6:$M$20),2)),0,LARGE(IF('Race Result (12)'!$K$6:$K$20=$B43,'Race Result (12)'!$M$6:$M$20),2)),"")</f>
        <v>0</v>
      </c>
      <c r="AX43" s="146">
        <f t="array" ref="AX43">IF($B43&lt;&gt;"",IF(ISERROR(LARGE(IF('Race Result (13)'!$K$6:$K$20=$B43,'Race Result (13)'!$M$6:$M$20),1)),0,LARGE(IF('Race Result (13)'!$K$6:$K$20=$B43,'Race Result (13)'!$M$6:$M$20),1))+IF(ISERROR(LARGE(IF('Race Result (13)'!$K$6:$K$20=$B43,'Race Result (13)'!$M$6:$M$20),2)),0,LARGE(IF('Race Result (13)'!$K$6:$K$20=$B43,'Race Result (13)'!$M$6:$M$20),2)),"")</f>
        <v>0</v>
      </c>
      <c r="AY43" s="146">
        <f t="array" ref="AY43">IF($B43&lt;&gt;"",IF(ISERROR(LARGE(IF('Race Result (14)'!$K$6:$K$20=$B43,'Race Result (14)'!$M$6:$M$20),1)),0,LARGE(IF('Race Result (14)'!$K$6:$K$20=$B43,'Race Result (14)'!$M$6:$M$20),1))+IF(ISERROR(LARGE(IF('Race Result (14)'!$K$6:$K$20=$B43,'Race Result (14)'!$M$6:$M$20),2)),0,LARGE(IF('Race Result (14)'!$K$6:$K$20=$B43,'Race Result (14)'!$M$6:$M$20),2)),"")</f>
        <v>0</v>
      </c>
      <c r="AZ43" s="146">
        <f t="array" ref="AZ43">IF($B43&lt;&gt;"",IF(ISERROR(LARGE(IF('Race Result (15)'!$K$6:$K$20=$B43,'Race Result (15)'!$M$6:$M$20),1)),0,LARGE(IF('Race Result (15)'!$K$6:$K$20=$B43,'Race Result (15)'!$M$6:$M$20),1))+IF(ISERROR(LARGE(IF('Race Result (15)'!$K$6:$K$20=$B43,'Race Result (15)'!$M$6:$M$20),2)),0,LARGE(IF('Race Result (15)'!$K$6:$K$20=$B43,'Race Result (15)'!$M$6:$M$20),2)),"")</f>
        <v>0</v>
      </c>
      <c r="BA43" s="146">
        <f t="array" ref="BA43">IF($B43&lt;&gt;"",IF(ISERROR(LARGE(IF('Race Result (16)'!$K$6:$K$20=$B43,'Race Result (16)'!$M$6:$M$20),1)),0,LARGE(IF('Race Result (16)'!$K$6:$K$20=$B43,'Race Result (16)'!$M$6:$M$20),1))+IF(ISERROR(LARGE(IF('Race Result (16)'!$K$6:$K$20=$B43,'Race Result (16)'!$M$6:$M$20),2)),0,LARGE(IF('Race Result (16)'!$K$6:$K$20=$B43,'Race Result (16)'!$M$6:$M$20),2)),"")</f>
        <v>0</v>
      </c>
      <c r="BB43" s="146">
        <f t="array" ref="BB43">IF($B43&lt;&gt;"",IF(ISERROR(LARGE(IF('Race Result (17)'!$K$6:$K$20=$B43,'Race Result (17)'!$M$6:$M$20),1)),0,LARGE(IF('Race Result (17)'!$K$6:$K$20=$B43,'Race Result (17)'!$M$6:$M$20),1))+IF(ISERROR(LARGE(IF('Race Result (17)'!$K$6:$K$20=$B43,'Race Result (17)'!$M$6:$M$20),2)),0,LARGE(IF('Race Result (17)'!$K$6:$K$20=$B43,'Race Result (17)'!$M$6:$M$20),2)),"")</f>
        <v>0</v>
      </c>
      <c r="BC43" s="146">
        <f t="array" ref="BC43">IF($B43&lt;&gt;"",IF(ISERROR(LARGE(IF('Race Result (18)'!$K$6:$K$20=$B43,'Race Result (18)'!$M$6:$M$20),1)),0,LARGE(IF('Race Result (18)'!$K$6:$K$20=$B43,'Race Result (18)'!$M$6:$M$20),1))+IF(ISERROR(LARGE(IF('Race Result (18)'!$K$6:$K$20=$B43,'Race Result (18)'!$M$6:$M$20),2)),0,LARGE(IF('Race Result (18)'!$K$6:$K$20=$B43,'Race Result (18)'!$M$6:$M$20),2)),"")</f>
        <v>0</v>
      </c>
      <c r="BF43" s="145">
        <f t="shared" si="76"/>
        <v>0</v>
      </c>
      <c r="BG43" s="145">
        <f t="shared" si="77"/>
        <v>0</v>
      </c>
      <c r="BH43" s="145">
        <f t="shared" si="78"/>
        <v>0</v>
      </c>
      <c r="BI43" s="145">
        <f t="shared" si="79"/>
        <v>0</v>
      </c>
      <c r="BJ43" s="145">
        <f t="shared" si="80"/>
        <v>0</v>
      </c>
      <c r="BK43" s="145">
        <f t="shared" si="81"/>
        <v>0</v>
      </c>
      <c r="BL43" s="145">
        <f t="shared" si="82"/>
        <v>0</v>
      </c>
      <c r="BM43" s="145">
        <f t="shared" si="83"/>
        <v>0</v>
      </c>
      <c r="BN43" s="145">
        <f t="shared" si="84"/>
        <v>0</v>
      </c>
      <c r="BO43" s="145">
        <f t="shared" si="85"/>
        <v>0</v>
      </c>
      <c r="BP43" s="145">
        <f t="shared" si="86"/>
        <v>0</v>
      </c>
      <c r="BQ43" s="145">
        <f t="shared" si="87"/>
        <v>0</v>
      </c>
      <c r="BR43" s="145">
        <f t="shared" si="88"/>
        <v>0</v>
      </c>
      <c r="BS43" s="145">
        <f t="shared" si="89"/>
        <v>0</v>
      </c>
      <c r="BT43" s="145">
        <f t="shared" si="90"/>
        <v>0</v>
      </c>
      <c r="BU43" s="145">
        <f t="shared" si="91"/>
        <v>0</v>
      </c>
      <c r="BV43" s="145">
        <f t="shared" si="92"/>
        <v>0</v>
      </c>
      <c r="BW43" s="145">
        <f t="shared" si="93"/>
        <v>0</v>
      </c>
      <c r="BZ43" s="145">
        <f>IF($B43&lt;&gt;"",RANK(BF43,BF$39:BF$52)+COUNTIF(BF$39:BF43,BF43)-1,"")</f>
        <v>5</v>
      </c>
      <c r="CA43" s="145">
        <f>IF($B43&lt;&gt;"",RANK(BG43,BG$39:BG$52)+COUNTIF(BG$39:BG43,BG43)-1,"")</f>
        <v>5</v>
      </c>
      <c r="CB43" s="145">
        <f>IF($B43&lt;&gt;"",RANK(BH43,BH$39:BH$52)+COUNTIF(BH$39:BH43,BH43)-1,"")</f>
        <v>5</v>
      </c>
      <c r="CC43" s="145">
        <f>IF($B43&lt;&gt;"",RANK(BI43,BI$39:BI$52)+COUNTIF(BI$39:BI43,BI43)-1,"")</f>
        <v>5</v>
      </c>
      <c r="CD43" s="145">
        <f>IF($B43&lt;&gt;"",RANK(BJ43,BJ$39:BJ$52)+COUNTIF(BJ$39:BJ43,BJ43)-1,"")</f>
        <v>5</v>
      </c>
      <c r="CE43" s="145">
        <f>IF($B43&lt;&gt;"",RANK(BK43,BK$39:BK$52)+COUNTIF(BK$39:BK43,BK43)-1,"")</f>
        <v>5</v>
      </c>
      <c r="CF43" s="145">
        <f>IF($B43&lt;&gt;"",RANK(BL43,BL$39:BL$52)+COUNTIF(BL$39:BL43,BL43)-1,"")</f>
        <v>5</v>
      </c>
      <c r="CG43" s="145">
        <f>IF($B43&lt;&gt;"",RANK(BM43,BM$39:BM$52)+COUNTIF(BM$39:BM43,BM43)-1,"")</f>
        <v>5</v>
      </c>
      <c r="CH43" s="145">
        <f>IF($B43&lt;&gt;"",RANK(BN43,BN$39:BN$52)+COUNTIF(BN$39:BN43,BN43)-1,"")</f>
        <v>5</v>
      </c>
      <c r="CI43" s="145">
        <f>IF($B43&lt;&gt;"",RANK(BO43,BO$39:BO$52)+COUNTIF(BO$39:BO43,BO43)-1,"")</f>
        <v>5</v>
      </c>
      <c r="CJ43" s="145">
        <f>IF($B43&lt;&gt;"",RANK(BP43,BP$39:BP$52)+COUNTIF(BP$39:BP43,BP43)-1,"")</f>
        <v>5</v>
      </c>
      <c r="CK43" s="145">
        <f>IF($B43&lt;&gt;"",RANK(BQ43,BQ$39:BQ$52)+COUNTIF(BQ$39:BQ43,BQ43)-1,"")</f>
        <v>5</v>
      </c>
      <c r="CL43" s="145">
        <f>IF($B43&lt;&gt;"",RANK(BR43,BR$39:BR$52)+COUNTIF(BR$39:BR43,BR43)-1,"")</f>
        <v>5</v>
      </c>
      <c r="CM43" s="145">
        <f>IF($B43&lt;&gt;"",RANK(BS43,BS$39:BS$52)+COUNTIF(BS$39:BS43,BS43)-1,"")</f>
        <v>5</v>
      </c>
      <c r="CN43" s="145">
        <f>IF($B43&lt;&gt;"",RANK(BT43,BT$39:BT$52)+COUNTIF(BT$39:BT43,BT43)-1,"")</f>
        <v>5</v>
      </c>
      <c r="CO43" s="145">
        <f>IF($B43&lt;&gt;"",RANK(BU43,BU$39:BU$52)+COUNTIF(BU$39:BU43,BU43)-1,"")</f>
        <v>5</v>
      </c>
      <c r="CP43" s="145">
        <f>IF($B43&lt;&gt;"",RANK(BV43,BV$39:BV$52)+COUNTIF(BV$39:BV43,BV43)-1,"")</f>
        <v>5</v>
      </c>
      <c r="CQ43" s="145">
        <f>IF($B43&lt;&gt;"",RANK(BW43,BW$39:BW$52)+COUNTIF(BW$39:BW43,BW43)-1,"")</f>
        <v>5</v>
      </c>
    </row>
    <row r="44" spans="1:95" x14ac:dyDescent="0.2">
      <c r="A44" s="144">
        <f t="shared" si="74"/>
        <v>6</v>
      </c>
      <c r="B44" s="144" t="str">
        <f>IF('Team and Driver'!P12&lt;&gt;"",'Team and Driver'!P12,"")</f>
        <v>LCR Honda MotoGP</v>
      </c>
      <c r="E44" s="144">
        <f t="shared" si="72"/>
        <v>0</v>
      </c>
      <c r="AJ44" s="144">
        <f t="shared" si="75"/>
        <v>5</v>
      </c>
      <c r="AK44" s="144">
        <f t="shared" si="94"/>
        <v>6</v>
      </c>
      <c r="AL44" s="146">
        <f t="array" ref="AL44">IF($B44&lt;&gt;"",IF(ISERROR(LARGE(IF('Race Result'!$K$6:$K$20=$B44,'Race Result'!$M$6:$M$20),1)),0,LARGE(IF('Race Result'!$K$6:$K$20=$B44,'Race Result'!$M$6:$M$20),1))+IF(ISERROR(LARGE(IF('Race Result'!$K$6:$K$20=$B44,'Race Result'!$M$6:$M$20),2)),0,LARGE(IF('Race Result'!$K$6:$K$20=$B44,'Race Result'!$M$6:$M$20),2)),"")</f>
        <v>0</v>
      </c>
      <c r="AM44" s="146">
        <f t="array" ref="AM44">IF($B44&lt;&gt;"",IF(ISERROR(LARGE(IF('Race Result (2)'!$K$6:$K$20=$B44,'Race Result (2)'!$M$6:$M$20),1)),0,LARGE(IF('Race Result (2)'!$K$6:$K$20=$B44,'Race Result (2)'!$M$6:$M$20),1))+IF(ISERROR(LARGE(IF('Race Result (2)'!$K$6:$K$20=$B44,'Race Result (2)'!$M$6:$M$20),2)),0,LARGE(IF('Race Result (2)'!$K$6:$K$20=$B44,'Race Result (2)'!$M$6:$M$20),2)),"")</f>
        <v>0</v>
      </c>
      <c r="AN44" s="146">
        <f t="array" ref="AN44">IF($B44&lt;&gt;"",IF(ISERROR(LARGE(IF('Race Result (3)'!$K$6:$K$20=$B44,'Race Result (3)'!$M$6:$M$20),1)),0,LARGE(IF('Race Result (3)'!$K$6:$K$20=$B44,'Race Result (3)'!$M$6:$M$20),1))+IF(ISERROR(LARGE(IF('Race Result (3)'!$K$6:$K$20=$B44,'Race Result (3)'!$M$6:$M$20),2)),0,LARGE(IF('Race Result (3)'!$K$6:$K$20=$B44,'Race Result (3)'!$M$6:$M$20),2)),"")</f>
        <v>0</v>
      </c>
      <c r="AO44" s="146">
        <f t="array" ref="AO44">IF($B44&lt;&gt;"",IF(ISERROR(LARGE(IF('Race Result (4)'!$K$6:$K$20=$B44,'Race Result (4)'!$M$6:$M$20),1)),0,LARGE(IF('Race Result (4)'!$K$6:$K$20=$B44,'Race Result (4)'!$M$6:$M$20),1))+IF(ISERROR(LARGE(IF('Race Result (4)'!$K$6:$K$20=$B44,'Race Result (4)'!$M$6:$M$20),2)),0,LARGE(IF('Race Result (4)'!$K$6:$K$20=$B44,'Race Result (4)'!$M$6:$M$20),2)),"")</f>
        <v>0</v>
      </c>
      <c r="AP44" s="146">
        <f t="array" ref="AP44">IF($B44&lt;&gt;"",IF(ISERROR(LARGE(IF('Race Result (5)'!$K$6:$K$20=$B44,'Race Result (5)'!$M$6:$M$20),1)),0,LARGE(IF('Race Result (5)'!$K$6:$K$20=$B44,'Race Result (5)'!$M$6:$M$20),1))+IF(ISERROR(LARGE(IF('Race Result (5)'!$K$6:$K$20=$B44,'Race Result (5)'!$M$6:$M$20),2)),0,LARGE(IF('Race Result (5)'!$K$6:$K$20=$B44,'Race Result (5)'!$M$6:$M$20),2)),"")</f>
        <v>0</v>
      </c>
      <c r="AQ44" s="146">
        <f t="array" ref="AQ44">IF($B44&lt;&gt;"",IF(ISERROR(LARGE(IF('Race Result (6)'!$K$6:$K$20=$B44,'Race Result (6)'!$M$6:$M$20),1)),0,LARGE(IF('Race Result (6)'!$K$6:$K$20=$B44,'Race Result (6)'!$M$6:$M$20),1))+IF(ISERROR(LARGE(IF('Race Result (6)'!$K$6:$K$20=$B44,'Race Result (6)'!$M$6:$M$20),2)),0,LARGE(IF('Race Result (6)'!$K$6:$K$20=$B44,'Race Result (6)'!$M$6:$M$20),2)),"")</f>
        <v>0</v>
      </c>
      <c r="AR44" s="146">
        <f t="array" ref="AR44">IF($B44&lt;&gt;"",IF(ISERROR(LARGE(IF('Race Result (7)'!$K$6:$K$20=$B44,'Race Result (7)'!$M$6:$M$20),1)),0,LARGE(IF('Race Result (7)'!$K$6:$K$20=$B44,'Race Result (7)'!$M$6:$M$20),1))+IF(ISERROR(LARGE(IF('Race Result (7)'!$K$6:$K$20=$B44,'Race Result (7)'!$M$6:$M$20),2)),0,LARGE(IF('Race Result (7)'!$K$6:$K$20=$B44,'Race Result (7)'!$M$6:$M$20),2)),"")</f>
        <v>0</v>
      </c>
      <c r="AS44" s="146">
        <f t="array" ref="AS44">IF($B44&lt;&gt;"",IF(ISERROR(LARGE(IF('Race Result (8)'!$K$6:$K$20=$B44,'Race Result (8)'!$M$6:$M$20),1)),0,LARGE(IF('Race Result (8)'!$K$6:$K$20=$B44,'Race Result (8)'!$M$6:$M$20),1))+IF(ISERROR(LARGE(IF('Race Result (8)'!$K$6:$K$20=$B44,'Race Result (8)'!$M$6:$M$20),2)),0,LARGE(IF('Race Result (8)'!$K$6:$K$20=$B44,'Race Result (8)'!$M$6:$M$20),2)),"")</f>
        <v>0</v>
      </c>
      <c r="AT44" s="146">
        <f t="array" ref="AT44">IF($B44&lt;&gt;"",IF(ISERROR(LARGE(IF('Race Result (9)'!$K$6:$K$20=$B44,'Race Result (9)'!$M$6:$M$20),1)),0,LARGE(IF('Race Result (9)'!$K$6:$K$20=$B44,'Race Result (9)'!$M$6:$M$20),1))+IF(ISERROR(LARGE(IF('Race Result (9)'!$K$6:$K$20=$B44,'Race Result (9)'!$M$6:$M$20),2)),0,LARGE(IF('Race Result (9)'!$K$6:$K$20=$B44,'Race Result (9)'!$M$6:$M$20),2)),"")</f>
        <v>0</v>
      </c>
      <c r="AU44" s="146">
        <f t="array" ref="AU44">IF($B44&lt;&gt;"",IF(ISERROR(LARGE(IF('Race Result (10)'!$K$6:$K$20=$B44,'Race Result (10)'!$M$6:$M$20),1)),0,LARGE(IF('Race Result (10)'!$K$6:$K$20=$B44,'Race Result (10)'!$M$6:$M$20),1))+IF(ISERROR(LARGE(IF('Race Result (10)'!$K$6:$K$20=$B44,'Race Result (10)'!$M$6:$M$20),2)),0,LARGE(IF('Race Result (10)'!$K$6:$K$20=$B44,'Race Result (10)'!$M$6:$M$20),2)),"")</f>
        <v>0</v>
      </c>
      <c r="AV44" s="146">
        <f t="array" ref="AV44">IF($B44&lt;&gt;"",IF(ISERROR(LARGE(IF('Race Result (11)'!$K$6:$K$20=$B44,'Race Result (11)'!$M$6:$M$20),1)),0,LARGE(IF('Race Result (11)'!$K$6:$K$20=$B44,'Race Result (11)'!$M$6:$M$20),1))+IF(ISERROR(LARGE(IF('Race Result (11)'!$K$6:$K$20=$B44,'Race Result (11)'!$M$6:$M$20),2)),0,LARGE(IF('Race Result (11)'!$K$6:$K$20=$B44,'Race Result (11)'!$M$6:$M$20),2)),"")</f>
        <v>0</v>
      </c>
      <c r="AW44" s="146">
        <f t="array" ref="AW44">IF($B44&lt;&gt;"",IF(ISERROR(LARGE(IF('Race Result (12)'!$K$6:$K$20=$B44,'Race Result (12)'!$M$6:$M$20),1)),0,LARGE(IF('Race Result (12)'!$K$6:$K$20=$B44,'Race Result (12)'!$M$6:$M$20),1))+IF(ISERROR(LARGE(IF('Race Result (12)'!$K$6:$K$20=$B44,'Race Result (12)'!$M$6:$M$20),2)),0,LARGE(IF('Race Result (12)'!$K$6:$K$20=$B44,'Race Result (12)'!$M$6:$M$20),2)),"")</f>
        <v>0</v>
      </c>
      <c r="AX44" s="146">
        <f t="array" ref="AX44">IF($B44&lt;&gt;"",IF(ISERROR(LARGE(IF('Race Result (13)'!$K$6:$K$20=$B44,'Race Result (13)'!$M$6:$M$20),1)),0,LARGE(IF('Race Result (13)'!$K$6:$K$20=$B44,'Race Result (13)'!$M$6:$M$20),1))+IF(ISERROR(LARGE(IF('Race Result (13)'!$K$6:$K$20=$B44,'Race Result (13)'!$M$6:$M$20),2)),0,LARGE(IF('Race Result (13)'!$K$6:$K$20=$B44,'Race Result (13)'!$M$6:$M$20),2)),"")</f>
        <v>0</v>
      </c>
      <c r="AY44" s="146">
        <f t="array" ref="AY44">IF($B44&lt;&gt;"",IF(ISERROR(LARGE(IF('Race Result (14)'!$K$6:$K$20=$B44,'Race Result (14)'!$M$6:$M$20),1)),0,LARGE(IF('Race Result (14)'!$K$6:$K$20=$B44,'Race Result (14)'!$M$6:$M$20),1))+IF(ISERROR(LARGE(IF('Race Result (14)'!$K$6:$K$20=$B44,'Race Result (14)'!$M$6:$M$20),2)),0,LARGE(IF('Race Result (14)'!$K$6:$K$20=$B44,'Race Result (14)'!$M$6:$M$20),2)),"")</f>
        <v>0</v>
      </c>
      <c r="AZ44" s="146">
        <f t="array" ref="AZ44">IF($B44&lt;&gt;"",IF(ISERROR(LARGE(IF('Race Result (15)'!$K$6:$K$20=$B44,'Race Result (15)'!$M$6:$M$20),1)),0,LARGE(IF('Race Result (15)'!$K$6:$K$20=$B44,'Race Result (15)'!$M$6:$M$20),1))+IF(ISERROR(LARGE(IF('Race Result (15)'!$K$6:$K$20=$B44,'Race Result (15)'!$M$6:$M$20),2)),0,LARGE(IF('Race Result (15)'!$K$6:$K$20=$B44,'Race Result (15)'!$M$6:$M$20),2)),"")</f>
        <v>0</v>
      </c>
      <c r="BA44" s="146">
        <f t="array" ref="BA44">IF($B44&lt;&gt;"",IF(ISERROR(LARGE(IF('Race Result (16)'!$K$6:$K$20=$B44,'Race Result (16)'!$M$6:$M$20),1)),0,LARGE(IF('Race Result (16)'!$K$6:$K$20=$B44,'Race Result (16)'!$M$6:$M$20),1))+IF(ISERROR(LARGE(IF('Race Result (16)'!$K$6:$K$20=$B44,'Race Result (16)'!$M$6:$M$20),2)),0,LARGE(IF('Race Result (16)'!$K$6:$K$20=$B44,'Race Result (16)'!$M$6:$M$20),2)),"")</f>
        <v>0</v>
      </c>
      <c r="BB44" s="146">
        <f t="array" ref="BB44">IF($B44&lt;&gt;"",IF(ISERROR(LARGE(IF('Race Result (17)'!$K$6:$K$20=$B44,'Race Result (17)'!$M$6:$M$20),1)),0,LARGE(IF('Race Result (17)'!$K$6:$K$20=$B44,'Race Result (17)'!$M$6:$M$20),1))+IF(ISERROR(LARGE(IF('Race Result (17)'!$K$6:$K$20=$B44,'Race Result (17)'!$M$6:$M$20),2)),0,LARGE(IF('Race Result (17)'!$K$6:$K$20=$B44,'Race Result (17)'!$M$6:$M$20),2)),"")</f>
        <v>0</v>
      </c>
      <c r="BC44" s="146">
        <f t="array" ref="BC44">IF($B44&lt;&gt;"",IF(ISERROR(LARGE(IF('Race Result (18)'!$K$6:$K$20=$B44,'Race Result (18)'!$M$6:$M$20),1)),0,LARGE(IF('Race Result (18)'!$K$6:$K$20=$B44,'Race Result (18)'!$M$6:$M$20),1))+IF(ISERROR(LARGE(IF('Race Result (18)'!$K$6:$K$20=$B44,'Race Result (18)'!$M$6:$M$20),2)),0,LARGE(IF('Race Result (18)'!$K$6:$K$20=$B44,'Race Result (18)'!$M$6:$M$20),2)),"")</f>
        <v>0</v>
      </c>
      <c r="BF44" s="145">
        <f t="shared" si="76"/>
        <v>0</v>
      </c>
      <c r="BG44" s="145">
        <f t="shared" si="77"/>
        <v>0</v>
      </c>
      <c r="BH44" s="145">
        <f t="shared" si="78"/>
        <v>0</v>
      </c>
      <c r="BI44" s="145">
        <f t="shared" si="79"/>
        <v>0</v>
      </c>
      <c r="BJ44" s="145">
        <f t="shared" si="80"/>
        <v>0</v>
      </c>
      <c r="BK44" s="145">
        <f t="shared" si="81"/>
        <v>0</v>
      </c>
      <c r="BL44" s="145">
        <f t="shared" si="82"/>
        <v>0</v>
      </c>
      <c r="BM44" s="145">
        <f t="shared" si="83"/>
        <v>0</v>
      </c>
      <c r="BN44" s="145">
        <f t="shared" si="84"/>
        <v>0</v>
      </c>
      <c r="BO44" s="145">
        <f t="shared" si="85"/>
        <v>0</v>
      </c>
      <c r="BP44" s="145">
        <f t="shared" si="86"/>
        <v>0</v>
      </c>
      <c r="BQ44" s="145">
        <f t="shared" si="87"/>
        <v>0</v>
      </c>
      <c r="BR44" s="145">
        <f t="shared" si="88"/>
        <v>0</v>
      </c>
      <c r="BS44" s="145">
        <f t="shared" si="89"/>
        <v>0</v>
      </c>
      <c r="BT44" s="145">
        <f t="shared" si="90"/>
        <v>0</v>
      </c>
      <c r="BU44" s="145">
        <f t="shared" si="91"/>
        <v>0</v>
      </c>
      <c r="BV44" s="145">
        <f t="shared" si="92"/>
        <v>0</v>
      </c>
      <c r="BW44" s="145">
        <f t="shared" si="93"/>
        <v>0</v>
      </c>
      <c r="BZ44" s="145">
        <f>IF($B44&lt;&gt;"",RANK(BF44,BF$39:BF$52)+COUNTIF(BF$39:BF44,BF44)-1,"")</f>
        <v>6</v>
      </c>
      <c r="CA44" s="145">
        <f>IF($B44&lt;&gt;"",RANK(BG44,BG$39:BG$52)+COUNTIF(BG$39:BG44,BG44)-1,"")</f>
        <v>6</v>
      </c>
      <c r="CB44" s="145">
        <f>IF($B44&lt;&gt;"",RANK(BH44,BH$39:BH$52)+COUNTIF(BH$39:BH44,BH44)-1,"")</f>
        <v>6</v>
      </c>
      <c r="CC44" s="145">
        <f>IF($B44&lt;&gt;"",RANK(BI44,BI$39:BI$52)+COUNTIF(BI$39:BI44,BI44)-1,"")</f>
        <v>6</v>
      </c>
      <c r="CD44" s="145">
        <f>IF($B44&lt;&gt;"",RANK(BJ44,BJ$39:BJ$52)+COUNTIF(BJ$39:BJ44,BJ44)-1,"")</f>
        <v>6</v>
      </c>
      <c r="CE44" s="145">
        <f>IF($B44&lt;&gt;"",RANK(BK44,BK$39:BK$52)+COUNTIF(BK$39:BK44,BK44)-1,"")</f>
        <v>6</v>
      </c>
      <c r="CF44" s="145">
        <f>IF($B44&lt;&gt;"",RANK(BL44,BL$39:BL$52)+COUNTIF(BL$39:BL44,BL44)-1,"")</f>
        <v>6</v>
      </c>
      <c r="CG44" s="145">
        <f>IF($B44&lt;&gt;"",RANK(BM44,BM$39:BM$52)+COUNTIF(BM$39:BM44,BM44)-1,"")</f>
        <v>6</v>
      </c>
      <c r="CH44" s="145">
        <f>IF($B44&lt;&gt;"",RANK(BN44,BN$39:BN$52)+COUNTIF(BN$39:BN44,BN44)-1,"")</f>
        <v>6</v>
      </c>
      <c r="CI44" s="145">
        <f>IF($B44&lt;&gt;"",RANK(BO44,BO$39:BO$52)+COUNTIF(BO$39:BO44,BO44)-1,"")</f>
        <v>6</v>
      </c>
      <c r="CJ44" s="145">
        <f>IF($B44&lt;&gt;"",RANK(BP44,BP$39:BP$52)+COUNTIF(BP$39:BP44,BP44)-1,"")</f>
        <v>6</v>
      </c>
      <c r="CK44" s="145">
        <f>IF($B44&lt;&gt;"",RANK(BQ44,BQ$39:BQ$52)+COUNTIF(BQ$39:BQ44,BQ44)-1,"")</f>
        <v>6</v>
      </c>
      <c r="CL44" s="145">
        <f>IF($B44&lt;&gt;"",RANK(BR44,BR$39:BR$52)+COUNTIF(BR$39:BR44,BR44)-1,"")</f>
        <v>6</v>
      </c>
      <c r="CM44" s="145">
        <f>IF($B44&lt;&gt;"",RANK(BS44,BS$39:BS$52)+COUNTIF(BS$39:BS44,BS44)-1,"")</f>
        <v>6</v>
      </c>
      <c r="CN44" s="145">
        <f>IF($B44&lt;&gt;"",RANK(BT44,BT$39:BT$52)+COUNTIF(BT$39:BT44,BT44)-1,"")</f>
        <v>6</v>
      </c>
      <c r="CO44" s="145">
        <f>IF($B44&lt;&gt;"",RANK(BU44,BU$39:BU$52)+COUNTIF(BU$39:BU44,BU44)-1,"")</f>
        <v>6</v>
      </c>
      <c r="CP44" s="145">
        <f>IF($B44&lt;&gt;"",RANK(BV44,BV$39:BV$52)+COUNTIF(BV$39:BV44,BV44)-1,"")</f>
        <v>6</v>
      </c>
      <c r="CQ44" s="145">
        <f>IF($B44&lt;&gt;"",RANK(BW44,BW$39:BW$52)+COUNTIF(BW$39:BW44,BW44)-1,"")</f>
        <v>6</v>
      </c>
    </row>
    <row r="45" spans="1:95" x14ac:dyDescent="0.2">
      <c r="A45" s="144">
        <f t="shared" si="74"/>
        <v>7</v>
      </c>
      <c r="B45" s="144" t="str">
        <f>IF('Team and Driver'!P13&lt;&gt;"",'Team and Driver'!P13,"")</f>
        <v>Monster Yamaha Tech 3</v>
      </c>
      <c r="E45" s="144">
        <f t="shared" si="72"/>
        <v>0</v>
      </c>
      <c r="AJ45" s="144">
        <f t="shared" si="75"/>
        <v>6</v>
      </c>
      <c r="AK45" s="144">
        <f t="shared" si="94"/>
        <v>7</v>
      </c>
      <c r="AL45" s="146">
        <f t="array" ref="AL45">IF($B45&lt;&gt;"",IF(ISERROR(LARGE(IF('Race Result'!$K$6:$K$20=$B45,'Race Result'!$M$6:$M$20),1)),0,LARGE(IF('Race Result'!$K$6:$K$20=$B45,'Race Result'!$M$6:$M$20),1))+IF(ISERROR(LARGE(IF('Race Result'!$K$6:$K$20=$B45,'Race Result'!$M$6:$M$20),2)),0,LARGE(IF('Race Result'!$K$6:$K$20=$B45,'Race Result'!$M$6:$M$20),2)),"")</f>
        <v>0</v>
      </c>
      <c r="AM45" s="146">
        <f t="array" ref="AM45">IF($B45&lt;&gt;"",IF(ISERROR(LARGE(IF('Race Result (2)'!$K$6:$K$20=$B45,'Race Result (2)'!$M$6:$M$20),1)),0,LARGE(IF('Race Result (2)'!$K$6:$K$20=$B45,'Race Result (2)'!$M$6:$M$20),1))+IF(ISERROR(LARGE(IF('Race Result (2)'!$K$6:$K$20=$B45,'Race Result (2)'!$M$6:$M$20),2)),0,LARGE(IF('Race Result (2)'!$K$6:$K$20=$B45,'Race Result (2)'!$M$6:$M$20),2)),"")</f>
        <v>0</v>
      </c>
      <c r="AN45" s="146">
        <f t="array" ref="AN45">IF($B45&lt;&gt;"",IF(ISERROR(LARGE(IF('Race Result (3)'!$K$6:$K$20=$B45,'Race Result (3)'!$M$6:$M$20),1)),0,LARGE(IF('Race Result (3)'!$K$6:$K$20=$B45,'Race Result (3)'!$M$6:$M$20),1))+IF(ISERROR(LARGE(IF('Race Result (3)'!$K$6:$K$20=$B45,'Race Result (3)'!$M$6:$M$20),2)),0,LARGE(IF('Race Result (3)'!$K$6:$K$20=$B45,'Race Result (3)'!$M$6:$M$20),2)),"")</f>
        <v>0</v>
      </c>
      <c r="AO45" s="146">
        <f t="array" ref="AO45">IF($B45&lt;&gt;"",IF(ISERROR(LARGE(IF('Race Result (4)'!$K$6:$K$20=$B45,'Race Result (4)'!$M$6:$M$20),1)),0,LARGE(IF('Race Result (4)'!$K$6:$K$20=$B45,'Race Result (4)'!$M$6:$M$20),1))+IF(ISERROR(LARGE(IF('Race Result (4)'!$K$6:$K$20=$B45,'Race Result (4)'!$M$6:$M$20),2)),0,LARGE(IF('Race Result (4)'!$K$6:$K$20=$B45,'Race Result (4)'!$M$6:$M$20),2)),"")</f>
        <v>0</v>
      </c>
      <c r="AP45" s="146">
        <f t="array" ref="AP45">IF($B45&lt;&gt;"",IF(ISERROR(LARGE(IF('Race Result (5)'!$K$6:$K$20=$B45,'Race Result (5)'!$M$6:$M$20),1)),0,LARGE(IF('Race Result (5)'!$K$6:$K$20=$B45,'Race Result (5)'!$M$6:$M$20),1))+IF(ISERROR(LARGE(IF('Race Result (5)'!$K$6:$K$20=$B45,'Race Result (5)'!$M$6:$M$20),2)),0,LARGE(IF('Race Result (5)'!$K$6:$K$20=$B45,'Race Result (5)'!$M$6:$M$20),2)),"")</f>
        <v>0</v>
      </c>
      <c r="AQ45" s="146">
        <f t="array" ref="AQ45">IF($B45&lt;&gt;"",IF(ISERROR(LARGE(IF('Race Result (6)'!$K$6:$K$20=$B45,'Race Result (6)'!$M$6:$M$20),1)),0,LARGE(IF('Race Result (6)'!$K$6:$K$20=$B45,'Race Result (6)'!$M$6:$M$20),1))+IF(ISERROR(LARGE(IF('Race Result (6)'!$K$6:$K$20=$B45,'Race Result (6)'!$M$6:$M$20),2)),0,LARGE(IF('Race Result (6)'!$K$6:$K$20=$B45,'Race Result (6)'!$M$6:$M$20),2)),"")</f>
        <v>0</v>
      </c>
      <c r="AR45" s="146">
        <f t="array" ref="AR45">IF($B45&lt;&gt;"",IF(ISERROR(LARGE(IF('Race Result (7)'!$K$6:$K$20=$B45,'Race Result (7)'!$M$6:$M$20),1)),0,LARGE(IF('Race Result (7)'!$K$6:$K$20=$B45,'Race Result (7)'!$M$6:$M$20),1))+IF(ISERROR(LARGE(IF('Race Result (7)'!$K$6:$K$20=$B45,'Race Result (7)'!$M$6:$M$20),2)),0,LARGE(IF('Race Result (7)'!$K$6:$K$20=$B45,'Race Result (7)'!$M$6:$M$20),2)),"")</f>
        <v>0</v>
      </c>
      <c r="AS45" s="146">
        <f t="array" ref="AS45">IF($B45&lt;&gt;"",IF(ISERROR(LARGE(IF('Race Result (8)'!$K$6:$K$20=$B45,'Race Result (8)'!$M$6:$M$20),1)),0,LARGE(IF('Race Result (8)'!$K$6:$K$20=$B45,'Race Result (8)'!$M$6:$M$20),1))+IF(ISERROR(LARGE(IF('Race Result (8)'!$K$6:$K$20=$B45,'Race Result (8)'!$M$6:$M$20),2)),0,LARGE(IF('Race Result (8)'!$K$6:$K$20=$B45,'Race Result (8)'!$M$6:$M$20),2)),"")</f>
        <v>0</v>
      </c>
      <c r="AT45" s="146">
        <f t="array" ref="AT45">IF($B45&lt;&gt;"",IF(ISERROR(LARGE(IF('Race Result (9)'!$K$6:$K$20=$B45,'Race Result (9)'!$M$6:$M$20),1)),0,LARGE(IF('Race Result (9)'!$K$6:$K$20=$B45,'Race Result (9)'!$M$6:$M$20),1))+IF(ISERROR(LARGE(IF('Race Result (9)'!$K$6:$K$20=$B45,'Race Result (9)'!$M$6:$M$20),2)),0,LARGE(IF('Race Result (9)'!$K$6:$K$20=$B45,'Race Result (9)'!$M$6:$M$20),2)),"")</f>
        <v>0</v>
      </c>
      <c r="AU45" s="146">
        <f t="array" ref="AU45">IF($B45&lt;&gt;"",IF(ISERROR(LARGE(IF('Race Result (10)'!$K$6:$K$20=$B45,'Race Result (10)'!$M$6:$M$20),1)),0,LARGE(IF('Race Result (10)'!$K$6:$K$20=$B45,'Race Result (10)'!$M$6:$M$20),1))+IF(ISERROR(LARGE(IF('Race Result (10)'!$K$6:$K$20=$B45,'Race Result (10)'!$M$6:$M$20),2)),0,LARGE(IF('Race Result (10)'!$K$6:$K$20=$B45,'Race Result (10)'!$M$6:$M$20),2)),"")</f>
        <v>0</v>
      </c>
      <c r="AV45" s="146">
        <f t="array" ref="AV45">IF($B45&lt;&gt;"",IF(ISERROR(LARGE(IF('Race Result (11)'!$K$6:$K$20=$B45,'Race Result (11)'!$M$6:$M$20),1)),0,LARGE(IF('Race Result (11)'!$K$6:$K$20=$B45,'Race Result (11)'!$M$6:$M$20),1))+IF(ISERROR(LARGE(IF('Race Result (11)'!$K$6:$K$20=$B45,'Race Result (11)'!$M$6:$M$20),2)),0,LARGE(IF('Race Result (11)'!$K$6:$K$20=$B45,'Race Result (11)'!$M$6:$M$20),2)),"")</f>
        <v>0</v>
      </c>
      <c r="AW45" s="146">
        <f t="array" ref="AW45">IF($B45&lt;&gt;"",IF(ISERROR(LARGE(IF('Race Result (12)'!$K$6:$K$20=$B45,'Race Result (12)'!$M$6:$M$20),1)),0,LARGE(IF('Race Result (12)'!$K$6:$K$20=$B45,'Race Result (12)'!$M$6:$M$20),1))+IF(ISERROR(LARGE(IF('Race Result (12)'!$K$6:$K$20=$B45,'Race Result (12)'!$M$6:$M$20),2)),0,LARGE(IF('Race Result (12)'!$K$6:$K$20=$B45,'Race Result (12)'!$M$6:$M$20),2)),"")</f>
        <v>0</v>
      </c>
      <c r="AX45" s="146">
        <f t="array" ref="AX45">IF($B45&lt;&gt;"",IF(ISERROR(LARGE(IF('Race Result (13)'!$K$6:$K$20=$B45,'Race Result (13)'!$M$6:$M$20),1)),0,LARGE(IF('Race Result (13)'!$K$6:$K$20=$B45,'Race Result (13)'!$M$6:$M$20),1))+IF(ISERROR(LARGE(IF('Race Result (13)'!$K$6:$K$20=$B45,'Race Result (13)'!$M$6:$M$20),2)),0,LARGE(IF('Race Result (13)'!$K$6:$K$20=$B45,'Race Result (13)'!$M$6:$M$20),2)),"")</f>
        <v>0</v>
      </c>
      <c r="AY45" s="146">
        <f t="array" ref="AY45">IF($B45&lt;&gt;"",IF(ISERROR(LARGE(IF('Race Result (14)'!$K$6:$K$20=$B45,'Race Result (14)'!$M$6:$M$20),1)),0,LARGE(IF('Race Result (14)'!$K$6:$K$20=$B45,'Race Result (14)'!$M$6:$M$20),1))+IF(ISERROR(LARGE(IF('Race Result (14)'!$K$6:$K$20=$B45,'Race Result (14)'!$M$6:$M$20),2)),0,LARGE(IF('Race Result (14)'!$K$6:$K$20=$B45,'Race Result (14)'!$M$6:$M$20),2)),"")</f>
        <v>0</v>
      </c>
      <c r="AZ45" s="146">
        <f t="array" ref="AZ45">IF($B45&lt;&gt;"",IF(ISERROR(LARGE(IF('Race Result (15)'!$K$6:$K$20=$B45,'Race Result (15)'!$M$6:$M$20),1)),0,LARGE(IF('Race Result (15)'!$K$6:$K$20=$B45,'Race Result (15)'!$M$6:$M$20),1))+IF(ISERROR(LARGE(IF('Race Result (15)'!$K$6:$K$20=$B45,'Race Result (15)'!$M$6:$M$20),2)),0,LARGE(IF('Race Result (15)'!$K$6:$K$20=$B45,'Race Result (15)'!$M$6:$M$20),2)),"")</f>
        <v>0</v>
      </c>
      <c r="BA45" s="146">
        <f t="array" ref="BA45">IF($B45&lt;&gt;"",IF(ISERROR(LARGE(IF('Race Result (16)'!$K$6:$K$20=$B45,'Race Result (16)'!$M$6:$M$20),1)),0,LARGE(IF('Race Result (16)'!$K$6:$K$20=$B45,'Race Result (16)'!$M$6:$M$20),1))+IF(ISERROR(LARGE(IF('Race Result (16)'!$K$6:$K$20=$B45,'Race Result (16)'!$M$6:$M$20),2)),0,LARGE(IF('Race Result (16)'!$K$6:$K$20=$B45,'Race Result (16)'!$M$6:$M$20),2)),"")</f>
        <v>0</v>
      </c>
      <c r="BB45" s="146">
        <f t="array" ref="BB45">IF($B45&lt;&gt;"",IF(ISERROR(LARGE(IF('Race Result (17)'!$K$6:$K$20=$B45,'Race Result (17)'!$M$6:$M$20),1)),0,LARGE(IF('Race Result (17)'!$K$6:$K$20=$B45,'Race Result (17)'!$M$6:$M$20),1))+IF(ISERROR(LARGE(IF('Race Result (17)'!$K$6:$K$20=$B45,'Race Result (17)'!$M$6:$M$20),2)),0,LARGE(IF('Race Result (17)'!$K$6:$K$20=$B45,'Race Result (17)'!$M$6:$M$20),2)),"")</f>
        <v>0</v>
      </c>
      <c r="BC45" s="146">
        <f t="array" ref="BC45">IF($B45&lt;&gt;"",IF(ISERROR(LARGE(IF('Race Result (18)'!$K$6:$K$20=$B45,'Race Result (18)'!$M$6:$M$20),1)),0,LARGE(IF('Race Result (18)'!$K$6:$K$20=$B45,'Race Result (18)'!$M$6:$M$20),1))+IF(ISERROR(LARGE(IF('Race Result (18)'!$K$6:$K$20=$B45,'Race Result (18)'!$M$6:$M$20),2)),0,LARGE(IF('Race Result (18)'!$K$6:$K$20=$B45,'Race Result (18)'!$M$6:$M$20),2)),"")</f>
        <v>0</v>
      </c>
      <c r="BF45" s="145">
        <f t="shared" si="76"/>
        <v>0</v>
      </c>
      <c r="BG45" s="145">
        <f t="shared" si="77"/>
        <v>0</v>
      </c>
      <c r="BH45" s="145">
        <f t="shared" si="78"/>
        <v>0</v>
      </c>
      <c r="BI45" s="145">
        <f t="shared" si="79"/>
        <v>0</v>
      </c>
      <c r="BJ45" s="145">
        <f t="shared" si="80"/>
        <v>0</v>
      </c>
      <c r="BK45" s="145">
        <f t="shared" si="81"/>
        <v>0</v>
      </c>
      <c r="BL45" s="145">
        <f t="shared" si="82"/>
        <v>0</v>
      </c>
      <c r="BM45" s="145">
        <f t="shared" si="83"/>
        <v>0</v>
      </c>
      <c r="BN45" s="145">
        <f t="shared" si="84"/>
        <v>0</v>
      </c>
      <c r="BO45" s="145">
        <f t="shared" si="85"/>
        <v>0</v>
      </c>
      <c r="BP45" s="145">
        <f t="shared" si="86"/>
        <v>0</v>
      </c>
      <c r="BQ45" s="145">
        <f t="shared" si="87"/>
        <v>0</v>
      </c>
      <c r="BR45" s="145">
        <f t="shared" si="88"/>
        <v>0</v>
      </c>
      <c r="BS45" s="145">
        <f t="shared" si="89"/>
        <v>0</v>
      </c>
      <c r="BT45" s="145">
        <f t="shared" si="90"/>
        <v>0</v>
      </c>
      <c r="BU45" s="145">
        <f t="shared" si="91"/>
        <v>0</v>
      </c>
      <c r="BV45" s="145">
        <f t="shared" si="92"/>
        <v>0</v>
      </c>
      <c r="BW45" s="145">
        <f t="shared" si="93"/>
        <v>0</v>
      </c>
      <c r="BZ45" s="145">
        <f>IF($B45&lt;&gt;"",RANK(BF45,BF$39:BF$52)+COUNTIF(BF$39:BF45,BF45)-1,"")</f>
        <v>7</v>
      </c>
      <c r="CA45" s="145">
        <f>IF($B45&lt;&gt;"",RANK(BG45,BG$39:BG$52)+COUNTIF(BG$39:BG45,BG45)-1,"")</f>
        <v>7</v>
      </c>
      <c r="CB45" s="145">
        <f>IF($B45&lt;&gt;"",RANK(BH45,BH$39:BH$52)+COUNTIF(BH$39:BH45,BH45)-1,"")</f>
        <v>7</v>
      </c>
      <c r="CC45" s="145">
        <f>IF($B45&lt;&gt;"",RANK(BI45,BI$39:BI$52)+COUNTIF(BI$39:BI45,BI45)-1,"")</f>
        <v>7</v>
      </c>
      <c r="CD45" s="145">
        <f>IF($B45&lt;&gt;"",RANK(BJ45,BJ$39:BJ$52)+COUNTIF(BJ$39:BJ45,BJ45)-1,"")</f>
        <v>7</v>
      </c>
      <c r="CE45" s="145">
        <f>IF($B45&lt;&gt;"",RANK(BK45,BK$39:BK$52)+COUNTIF(BK$39:BK45,BK45)-1,"")</f>
        <v>7</v>
      </c>
      <c r="CF45" s="145">
        <f>IF($B45&lt;&gt;"",RANK(BL45,BL$39:BL$52)+COUNTIF(BL$39:BL45,BL45)-1,"")</f>
        <v>7</v>
      </c>
      <c r="CG45" s="145">
        <f>IF($B45&lt;&gt;"",RANK(BM45,BM$39:BM$52)+COUNTIF(BM$39:BM45,BM45)-1,"")</f>
        <v>7</v>
      </c>
      <c r="CH45" s="145">
        <f>IF($B45&lt;&gt;"",RANK(BN45,BN$39:BN$52)+COUNTIF(BN$39:BN45,BN45)-1,"")</f>
        <v>7</v>
      </c>
      <c r="CI45" s="145">
        <f>IF($B45&lt;&gt;"",RANK(BO45,BO$39:BO$52)+COUNTIF(BO$39:BO45,BO45)-1,"")</f>
        <v>7</v>
      </c>
      <c r="CJ45" s="145">
        <f>IF($B45&lt;&gt;"",RANK(BP45,BP$39:BP$52)+COUNTIF(BP$39:BP45,BP45)-1,"")</f>
        <v>7</v>
      </c>
      <c r="CK45" s="145">
        <f>IF($B45&lt;&gt;"",RANK(BQ45,BQ$39:BQ$52)+COUNTIF(BQ$39:BQ45,BQ45)-1,"")</f>
        <v>7</v>
      </c>
      <c r="CL45" s="145">
        <f>IF($B45&lt;&gt;"",RANK(BR45,BR$39:BR$52)+COUNTIF(BR$39:BR45,BR45)-1,"")</f>
        <v>7</v>
      </c>
      <c r="CM45" s="145">
        <f>IF($B45&lt;&gt;"",RANK(BS45,BS$39:BS$52)+COUNTIF(BS$39:BS45,BS45)-1,"")</f>
        <v>7</v>
      </c>
      <c r="CN45" s="145">
        <f>IF($B45&lt;&gt;"",RANK(BT45,BT$39:BT$52)+COUNTIF(BT$39:BT45,BT45)-1,"")</f>
        <v>7</v>
      </c>
      <c r="CO45" s="145">
        <f>IF($B45&lt;&gt;"",RANK(BU45,BU$39:BU$52)+COUNTIF(BU$39:BU45,BU45)-1,"")</f>
        <v>7</v>
      </c>
      <c r="CP45" s="145">
        <f>IF($B45&lt;&gt;"",RANK(BV45,BV$39:BV$52)+COUNTIF(BV$39:BV45,BV45)-1,"")</f>
        <v>7</v>
      </c>
      <c r="CQ45" s="145">
        <f>IF($B45&lt;&gt;"",RANK(BW45,BW$39:BW$52)+COUNTIF(BW$39:BW45,BW45)-1,"")</f>
        <v>7</v>
      </c>
    </row>
    <row r="46" spans="1:95" x14ac:dyDescent="0.2">
      <c r="A46" s="144">
        <f t="shared" si="74"/>
        <v>8</v>
      </c>
      <c r="B46" s="144" t="str">
        <f>IF('Team and Driver'!P14&lt;&gt;"",'Team and Driver'!P14,"")</f>
        <v>NGM Mobile Forward Racing</v>
      </c>
      <c r="E46" s="144">
        <f t="shared" si="72"/>
        <v>0</v>
      </c>
      <c r="AJ46" s="144">
        <f t="shared" si="75"/>
        <v>7</v>
      </c>
      <c r="AK46" s="144">
        <f t="shared" si="94"/>
        <v>8</v>
      </c>
      <c r="AL46" s="146">
        <f t="array" ref="AL46">IF($B46&lt;&gt;"",IF(ISERROR(LARGE(IF('Race Result'!$K$6:$K$20=$B46,'Race Result'!$M$6:$M$20),1)),0,LARGE(IF('Race Result'!$K$6:$K$20=$B46,'Race Result'!$M$6:$M$20),1))+IF(ISERROR(LARGE(IF('Race Result'!$K$6:$K$20=$B46,'Race Result'!$M$6:$M$20),2)),0,LARGE(IF('Race Result'!$K$6:$K$20=$B46,'Race Result'!$M$6:$M$20),2)),"")</f>
        <v>0</v>
      </c>
      <c r="AM46" s="146">
        <f t="array" ref="AM46">IF($B46&lt;&gt;"",IF(ISERROR(LARGE(IF('Race Result (2)'!$K$6:$K$20=$B46,'Race Result (2)'!$M$6:$M$20),1)),0,LARGE(IF('Race Result (2)'!$K$6:$K$20=$B46,'Race Result (2)'!$M$6:$M$20),1))+IF(ISERROR(LARGE(IF('Race Result (2)'!$K$6:$K$20=$B46,'Race Result (2)'!$M$6:$M$20),2)),0,LARGE(IF('Race Result (2)'!$K$6:$K$20=$B46,'Race Result (2)'!$M$6:$M$20),2)),"")</f>
        <v>0</v>
      </c>
      <c r="AN46" s="146">
        <f t="array" ref="AN46">IF($B46&lt;&gt;"",IF(ISERROR(LARGE(IF('Race Result (3)'!$K$6:$K$20=$B46,'Race Result (3)'!$M$6:$M$20),1)),0,LARGE(IF('Race Result (3)'!$K$6:$K$20=$B46,'Race Result (3)'!$M$6:$M$20),1))+IF(ISERROR(LARGE(IF('Race Result (3)'!$K$6:$K$20=$B46,'Race Result (3)'!$M$6:$M$20),2)),0,LARGE(IF('Race Result (3)'!$K$6:$K$20=$B46,'Race Result (3)'!$M$6:$M$20),2)),"")</f>
        <v>0</v>
      </c>
      <c r="AO46" s="146">
        <f t="array" ref="AO46">IF($B46&lt;&gt;"",IF(ISERROR(LARGE(IF('Race Result (4)'!$K$6:$K$20=$B46,'Race Result (4)'!$M$6:$M$20),1)),0,LARGE(IF('Race Result (4)'!$K$6:$K$20=$B46,'Race Result (4)'!$M$6:$M$20),1))+IF(ISERROR(LARGE(IF('Race Result (4)'!$K$6:$K$20=$B46,'Race Result (4)'!$M$6:$M$20),2)),0,LARGE(IF('Race Result (4)'!$K$6:$K$20=$B46,'Race Result (4)'!$M$6:$M$20),2)),"")</f>
        <v>0</v>
      </c>
      <c r="AP46" s="146">
        <f t="array" ref="AP46">IF($B46&lt;&gt;"",IF(ISERROR(LARGE(IF('Race Result (5)'!$K$6:$K$20=$B46,'Race Result (5)'!$M$6:$M$20),1)),0,LARGE(IF('Race Result (5)'!$K$6:$K$20=$B46,'Race Result (5)'!$M$6:$M$20),1))+IF(ISERROR(LARGE(IF('Race Result (5)'!$K$6:$K$20=$B46,'Race Result (5)'!$M$6:$M$20),2)),0,LARGE(IF('Race Result (5)'!$K$6:$K$20=$B46,'Race Result (5)'!$M$6:$M$20),2)),"")</f>
        <v>0</v>
      </c>
      <c r="AQ46" s="146">
        <f t="array" ref="AQ46">IF($B46&lt;&gt;"",IF(ISERROR(LARGE(IF('Race Result (6)'!$K$6:$K$20=$B46,'Race Result (6)'!$M$6:$M$20),1)),0,LARGE(IF('Race Result (6)'!$K$6:$K$20=$B46,'Race Result (6)'!$M$6:$M$20),1))+IF(ISERROR(LARGE(IF('Race Result (6)'!$K$6:$K$20=$B46,'Race Result (6)'!$M$6:$M$20),2)),0,LARGE(IF('Race Result (6)'!$K$6:$K$20=$B46,'Race Result (6)'!$M$6:$M$20),2)),"")</f>
        <v>0</v>
      </c>
      <c r="AR46" s="146">
        <f t="array" ref="AR46">IF($B46&lt;&gt;"",IF(ISERROR(LARGE(IF('Race Result (7)'!$K$6:$K$20=$B46,'Race Result (7)'!$M$6:$M$20),1)),0,LARGE(IF('Race Result (7)'!$K$6:$K$20=$B46,'Race Result (7)'!$M$6:$M$20),1))+IF(ISERROR(LARGE(IF('Race Result (7)'!$K$6:$K$20=$B46,'Race Result (7)'!$M$6:$M$20),2)),0,LARGE(IF('Race Result (7)'!$K$6:$K$20=$B46,'Race Result (7)'!$M$6:$M$20),2)),"")</f>
        <v>0</v>
      </c>
      <c r="AS46" s="146">
        <f t="array" ref="AS46">IF($B46&lt;&gt;"",IF(ISERROR(LARGE(IF('Race Result (8)'!$K$6:$K$20=$B46,'Race Result (8)'!$M$6:$M$20),1)),0,LARGE(IF('Race Result (8)'!$K$6:$K$20=$B46,'Race Result (8)'!$M$6:$M$20),1))+IF(ISERROR(LARGE(IF('Race Result (8)'!$K$6:$K$20=$B46,'Race Result (8)'!$M$6:$M$20),2)),0,LARGE(IF('Race Result (8)'!$K$6:$K$20=$B46,'Race Result (8)'!$M$6:$M$20),2)),"")</f>
        <v>0</v>
      </c>
      <c r="AT46" s="146">
        <f t="array" ref="AT46">IF($B46&lt;&gt;"",IF(ISERROR(LARGE(IF('Race Result (9)'!$K$6:$K$20=$B46,'Race Result (9)'!$M$6:$M$20),1)),0,LARGE(IF('Race Result (9)'!$K$6:$K$20=$B46,'Race Result (9)'!$M$6:$M$20),1))+IF(ISERROR(LARGE(IF('Race Result (9)'!$K$6:$K$20=$B46,'Race Result (9)'!$M$6:$M$20),2)),0,LARGE(IF('Race Result (9)'!$K$6:$K$20=$B46,'Race Result (9)'!$M$6:$M$20),2)),"")</f>
        <v>0</v>
      </c>
      <c r="AU46" s="146">
        <f t="array" ref="AU46">IF($B46&lt;&gt;"",IF(ISERROR(LARGE(IF('Race Result (10)'!$K$6:$K$20=$B46,'Race Result (10)'!$M$6:$M$20),1)),0,LARGE(IF('Race Result (10)'!$K$6:$K$20=$B46,'Race Result (10)'!$M$6:$M$20),1))+IF(ISERROR(LARGE(IF('Race Result (10)'!$K$6:$K$20=$B46,'Race Result (10)'!$M$6:$M$20),2)),0,LARGE(IF('Race Result (10)'!$K$6:$K$20=$B46,'Race Result (10)'!$M$6:$M$20),2)),"")</f>
        <v>0</v>
      </c>
      <c r="AV46" s="146">
        <f t="array" ref="AV46">IF($B46&lt;&gt;"",IF(ISERROR(LARGE(IF('Race Result (11)'!$K$6:$K$20=$B46,'Race Result (11)'!$M$6:$M$20),1)),0,LARGE(IF('Race Result (11)'!$K$6:$K$20=$B46,'Race Result (11)'!$M$6:$M$20),1))+IF(ISERROR(LARGE(IF('Race Result (11)'!$K$6:$K$20=$B46,'Race Result (11)'!$M$6:$M$20),2)),0,LARGE(IF('Race Result (11)'!$K$6:$K$20=$B46,'Race Result (11)'!$M$6:$M$20),2)),"")</f>
        <v>0</v>
      </c>
      <c r="AW46" s="146">
        <f t="array" ref="AW46">IF($B46&lt;&gt;"",IF(ISERROR(LARGE(IF('Race Result (12)'!$K$6:$K$20=$B46,'Race Result (12)'!$M$6:$M$20),1)),0,LARGE(IF('Race Result (12)'!$K$6:$K$20=$B46,'Race Result (12)'!$M$6:$M$20),1))+IF(ISERROR(LARGE(IF('Race Result (12)'!$K$6:$K$20=$B46,'Race Result (12)'!$M$6:$M$20),2)),0,LARGE(IF('Race Result (12)'!$K$6:$K$20=$B46,'Race Result (12)'!$M$6:$M$20),2)),"")</f>
        <v>0</v>
      </c>
      <c r="AX46" s="146">
        <f t="array" ref="AX46">IF($B46&lt;&gt;"",IF(ISERROR(LARGE(IF('Race Result (13)'!$K$6:$K$20=$B46,'Race Result (13)'!$M$6:$M$20),1)),0,LARGE(IF('Race Result (13)'!$K$6:$K$20=$B46,'Race Result (13)'!$M$6:$M$20),1))+IF(ISERROR(LARGE(IF('Race Result (13)'!$K$6:$K$20=$B46,'Race Result (13)'!$M$6:$M$20),2)),0,LARGE(IF('Race Result (13)'!$K$6:$K$20=$B46,'Race Result (13)'!$M$6:$M$20),2)),"")</f>
        <v>0</v>
      </c>
      <c r="AY46" s="146">
        <f t="array" ref="AY46">IF($B46&lt;&gt;"",IF(ISERROR(LARGE(IF('Race Result (14)'!$K$6:$K$20=$B46,'Race Result (14)'!$M$6:$M$20),1)),0,LARGE(IF('Race Result (14)'!$K$6:$K$20=$B46,'Race Result (14)'!$M$6:$M$20),1))+IF(ISERROR(LARGE(IF('Race Result (14)'!$K$6:$K$20=$B46,'Race Result (14)'!$M$6:$M$20),2)),0,LARGE(IF('Race Result (14)'!$K$6:$K$20=$B46,'Race Result (14)'!$M$6:$M$20),2)),"")</f>
        <v>0</v>
      </c>
      <c r="AZ46" s="146">
        <f t="array" ref="AZ46">IF($B46&lt;&gt;"",IF(ISERROR(LARGE(IF('Race Result (15)'!$K$6:$K$20=$B46,'Race Result (15)'!$M$6:$M$20),1)),0,LARGE(IF('Race Result (15)'!$K$6:$K$20=$B46,'Race Result (15)'!$M$6:$M$20),1))+IF(ISERROR(LARGE(IF('Race Result (15)'!$K$6:$K$20=$B46,'Race Result (15)'!$M$6:$M$20),2)),0,LARGE(IF('Race Result (15)'!$K$6:$K$20=$B46,'Race Result (15)'!$M$6:$M$20),2)),"")</f>
        <v>0</v>
      </c>
      <c r="BA46" s="146">
        <f t="array" ref="BA46">IF($B46&lt;&gt;"",IF(ISERROR(LARGE(IF('Race Result (16)'!$K$6:$K$20=$B46,'Race Result (16)'!$M$6:$M$20),1)),0,LARGE(IF('Race Result (16)'!$K$6:$K$20=$B46,'Race Result (16)'!$M$6:$M$20),1))+IF(ISERROR(LARGE(IF('Race Result (16)'!$K$6:$K$20=$B46,'Race Result (16)'!$M$6:$M$20),2)),0,LARGE(IF('Race Result (16)'!$K$6:$K$20=$B46,'Race Result (16)'!$M$6:$M$20),2)),"")</f>
        <v>0</v>
      </c>
      <c r="BB46" s="146">
        <f t="array" ref="BB46">IF($B46&lt;&gt;"",IF(ISERROR(LARGE(IF('Race Result (17)'!$K$6:$K$20=$B46,'Race Result (17)'!$M$6:$M$20),1)),0,LARGE(IF('Race Result (17)'!$K$6:$K$20=$B46,'Race Result (17)'!$M$6:$M$20),1))+IF(ISERROR(LARGE(IF('Race Result (17)'!$K$6:$K$20=$B46,'Race Result (17)'!$M$6:$M$20),2)),0,LARGE(IF('Race Result (17)'!$K$6:$K$20=$B46,'Race Result (17)'!$M$6:$M$20),2)),"")</f>
        <v>0</v>
      </c>
      <c r="BC46" s="146">
        <f t="array" ref="BC46">IF($B46&lt;&gt;"",IF(ISERROR(LARGE(IF('Race Result (18)'!$K$6:$K$20=$B46,'Race Result (18)'!$M$6:$M$20),1)),0,LARGE(IF('Race Result (18)'!$K$6:$K$20=$B46,'Race Result (18)'!$M$6:$M$20),1))+IF(ISERROR(LARGE(IF('Race Result (18)'!$K$6:$K$20=$B46,'Race Result (18)'!$M$6:$M$20),2)),0,LARGE(IF('Race Result (18)'!$K$6:$K$20=$B46,'Race Result (18)'!$M$6:$M$20),2)),"")</f>
        <v>0</v>
      </c>
      <c r="BF46" s="145">
        <f t="shared" si="76"/>
        <v>0</v>
      </c>
      <c r="BG46" s="145">
        <f t="shared" si="77"/>
        <v>0</v>
      </c>
      <c r="BH46" s="145">
        <f t="shared" si="78"/>
        <v>0</v>
      </c>
      <c r="BI46" s="145">
        <f t="shared" si="79"/>
        <v>0</v>
      </c>
      <c r="BJ46" s="145">
        <f t="shared" si="80"/>
        <v>0</v>
      </c>
      <c r="BK46" s="145">
        <f t="shared" si="81"/>
        <v>0</v>
      </c>
      <c r="BL46" s="145">
        <f t="shared" si="82"/>
        <v>0</v>
      </c>
      <c r="BM46" s="145">
        <f t="shared" si="83"/>
        <v>0</v>
      </c>
      <c r="BN46" s="145">
        <f t="shared" si="84"/>
        <v>0</v>
      </c>
      <c r="BO46" s="145">
        <f t="shared" si="85"/>
        <v>0</v>
      </c>
      <c r="BP46" s="145">
        <f t="shared" si="86"/>
        <v>0</v>
      </c>
      <c r="BQ46" s="145">
        <f t="shared" si="87"/>
        <v>0</v>
      </c>
      <c r="BR46" s="145">
        <f t="shared" si="88"/>
        <v>0</v>
      </c>
      <c r="BS46" s="145">
        <f t="shared" si="89"/>
        <v>0</v>
      </c>
      <c r="BT46" s="145">
        <f t="shared" si="90"/>
        <v>0</v>
      </c>
      <c r="BU46" s="145">
        <f t="shared" si="91"/>
        <v>0</v>
      </c>
      <c r="BV46" s="145">
        <f t="shared" si="92"/>
        <v>0</v>
      </c>
      <c r="BW46" s="145">
        <f t="shared" si="93"/>
        <v>0</v>
      </c>
      <c r="BZ46" s="145">
        <f>IF($B46&lt;&gt;"",RANK(BF46,BF$39:BF$52)+COUNTIF(BF$39:BF46,BF46)-1,"")</f>
        <v>8</v>
      </c>
      <c r="CA46" s="145">
        <f>IF($B46&lt;&gt;"",RANK(BG46,BG$39:BG$52)+COUNTIF(BG$39:BG46,BG46)-1,"")</f>
        <v>8</v>
      </c>
      <c r="CB46" s="145">
        <f>IF($B46&lt;&gt;"",RANK(BH46,BH$39:BH$52)+COUNTIF(BH$39:BH46,BH46)-1,"")</f>
        <v>8</v>
      </c>
      <c r="CC46" s="145">
        <f>IF($B46&lt;&gt;"",RANK(BI46,BI$39:BI$52)+COUNTIF(BI$39:BI46,BI46)-1,"")</f>
        <v>8</v>
      </c>
      <c r="CD46" s="145">
        <f>IF($B46&lt;&gt;"",RANK(BJ46,BJ$39:BJ$52)+COUNTIF(BJ$39:BJ46,BJ46)-1,"")</f>
        <v>8</v>
      </c>
      <c r="CE46" s="145">
        <f>IF($B46&lt;&gt;"",RANK(BK46,BK$39:BK$52)+COUNTIF(BK$39:BK46,BK46)-1,"")</f>
        <v>8</v>
      </c>
      <c r="CF46" s="145">
        <f>IF($B46&lt;&gt;"",RANK(BL46,BL$39:BL$52)+COUNTIF(BL$39:BL46,BL46)-1,"")</f>
        <v>8</v>
      </c>
      <c r="CG46" s="145">
        <f>IF($B46&lt;&gt;"",RANK(BM46,BM$39:BM$52)+COUNTIF(BM$39:BM46,BM46)-1,"")</f>
        <v>8</v>
      </c>
      <c r="CH46" s="145">
        <f>IF($B46&lt;&gt;"",RANK(BN46,BN$39:BN$52)+COUNTIF(BN$39:BN46,BN46)-1,"")</f>
        <v>8</v>
      </c>
      <c r="CI46" s="145">
        <f>IF($B46&lt;&gt;"",RANK(BO46,BO$39:BO$52)+COUNTIF(BO$39:BO46,BO46)-1,"")</f>
        <v>8</v>
      </c>
      <c r="CJ46" s="145">
        <f>IF($B46&lt;&gt;"",RANK(BP46,BP$39:BP$52)+COUNTIF(BP$39:BP46,BP46)-1,"")</f>
        <v>8</v>
      </c>
      <c r="CK46" s="145">
        <f>IF($B46&lt;&gt;"",RANK(BQ46,BQ$39:BQ$52)+COUNTIF(BQ$39:BQ46,BQ46)-1,"")</f>
        <v>8</v>
      </c>
      <c r="CL46" s="145">
        <f>IF($B46&lt;&gt;"",RANK(BR46,BR$39:BR$52)+COUNTIF(BR$39:BR46,BR46)-1,"")</f>
        <v>8</v>
      </c>
      <c r="CM46" s="145">
        <f>IF($B46&lt;&gt;"",RANK(BS46,BS$39:BS$52)+COUNTIF(BS$39:BS46,BS46)-1,"")</f>
        <v>8</v>
      </c>
      <c r="CN46" s="145">
        <f>IF($B46&lt;&gt;"",RANK(BT46,BT$39:BT$52)+COUNTIF(BT$39:BT46,BT46)-1,"")</f>
        <v>8</v>
      </c>
      <c r="CO46" s="145">
        <f>IF($B46&lt;&gt;"",RANK(BU46,BU$39:BU$52)+COUNTIF(BU$39:BU46,BU46)-1,"")</f>
        <v>8</v>
      </c>
      <c r="CP46" s="145">
        <f>IF($B46&lt;&gt;"",RANK(BV46,BV$39:BV$52)+COUNTIF(BV$39:BV46,BV46)-1,"")</f>
        <v>8</v>
      </c>
      <c r="CQ46" s="145">
        <f>IF($B46&lt;&gt;"",RANK(BW46,BW$39:BW$52)+COUNTIF(BW$39:BW46,BW46)-1,"")</f>
        <v>8</v>
      </c>
    </row>
    <row r="47" spans="1:95" x14ac:dyDescent="0.2">
      <c r="A47" s="144">
        <f t="shared" si="74"/>
        <v>9</v>
      </c>
      <c r="B47" s="144" t="str">
        <f>IF('Team and Driver'!P15&lt;&gt;"",'Team and Driver'!P15,"")</f>
        <v>Paul Bird Motorsport</v>
      </c>
      <c r="E47" s="144">
        <f t="shared" si="72"/>
        <v>0</v>
      </c>
      <c r="AJ47" s="144">
        <f t="shared" si="75"/>
        <v>8</v>
      </c>
      <c r="AK47" s="144">
        <f t="shared" si="94"/>
        <v>9</v>
      </c>
      <c r="AL47" s="146">
        <f t="array" ref="AL47">IF($B47&lt;&gt;"",IF(ISERROR(LARGE(IF('Race Result'!$K$6:$K$20=$B47,'Race Result'!$M$6:$M$20),1)),0,LARGE(IF('Race Result'!$K$6:$K$20=$B47,'Race Result'!$M$6:$M$20),1))+IF(ISERROR(LARGE(IF('Race Result'!$K$6:$K$20=$B47,'Race Result'!$M$6:$M$20),2)),0,LARGE(IF('Race Result'!$K$6:$K$20=$B47,'Race Result'!$M$6:$M$20),2)),"")</f>
        <v>0</v>
      </c>
      <c r="AM47" s="146">
        <f t="array" ref="AM47">IF($B47&lt;&gt;"",IF(ISERROR(LARGE(IF('Race Result (2)'!$K$6:$K$20=$B47,'Race Result (2)'!$M$6:$M$20),1)),0,LARGE(IF('Race Result (2)'!$K$6:$K$20=$B47,'Race Result (2)'!$M$6:$M$20),1))+IF(ISERROR(LARGE(IF('Race Result (2)'!$K$6:$K$20=$B47,'Race Result (2)'!$M$6:$M$20),2)),0,LARGE(IF('Race Result (2)'!$K$6:$K$20=$B47,'Race Result (2)'!$M$6:$M$20),2)),"")</f>
        <v>0</v>
      </c>
      <c r="AN47" s="146">
        <f t="array" ref="AN47">IF($B47&lt;&gt;"",IF(ISERROR(LARGE(IF('Race Result (3)'!$K$6:$K$20=$B47,'Race Result (3)'!$M$6:$M$20),1)),0,LARGE(IF('Race Result (3)'!$K$6:$K$20=$B47,'Race Result (3)'!$M$6:$M$20),1))+IF(ISERROR(LARGE(IF('Race Result (3)'!$K$6:$K$20=$B47,'Race Result (3)'!$M$6:$M$20),2)),0,LARGE(IF('Race Result (3)'!$K$6:$K$20=$B47,'Race Result (3)'!$M$6:$M$20),2)),"")</f>
        <v>0</v>
      </c>
      <c r="AO47" s="146">
        <f t="array" ref="AO47">IF($B47&lt;&gt;"",IF(ISERROR(LARGE(IF('Race Result (4)'!$K$6:$K$20=$B47,'Race Result (4)'!$M$6:$M$20),1)),0,LARGE(IF('Race Result (4)'!$K$6:$K$20=$B47,'Race Result (4)'!$M$6:$M$20),1))+IF(ISERROR(LARGE(IF('Race Result (4)'!$K$6:$K$20=$B47,'Race Result (4)'!$M$6:$M$20),2)),0,LARGE(IF('Race Result (4)'!$K$6:$K$20=$B47,'Race Result (4)'!$M$6:$M$20),2)),"")</f>
        <v>0</v>
      </c>
      <c r="AP47" s="146">
        <f t="array" ref="AP47">IF($B47&lt;&gt;"",IF(ISERROR(LARGE(IF('Race Result (5)'!$K$6:$K$20=$B47,'Race Result (5)'!$M$6:$M$20),1)),0,LARGE(IF('Race Result (5)'!$K$6:$K$20=$B47,'Race Result (5)'!$M$6:$M$20),1))+IF(ISERROR(LARGE(IF('Race Result (5)'!$K$6:$K$20=$B47,'Race Result (5)'!$M$6:$M$20),2)),0,LARGE(IF('Race Result (5)'!$K$6:$K$20=$B47,'Race Result (5)'!$M$6:$M$20),2)),"")</f>
        <v>0</v>
      </c>
      <c r="AQ47" s="146">
        <f t="array" ref="AQ47">IF($B47&lt;&gt;"",IF(ISERROR(LARGE(IF('Race Result (6)'!$K$6:$K$20=$B47,'Race Result (6)'!$M$6:$M$20),1)),0,LARGE(IF('Race Result (6)'!$K$6:$K$20=$B47,'Race Result (6)'!$M$6:$M$20),1))+IF(ISERROR(LARGE(IF('Race Result (6)'!$K$6:$K$20=$B47,'Race Result (6)'!$M$6:$M$20),2)),0,LARGE(IF('Race Result (6)'!$K$6:$K$20=$B47,'Race Result (6)'!$M$6:$M$20),2)),"")</f>
        <v>0</v>
      </c>
      <c r="AR47" s="146">
        <f t="array" ref="AR47">IF($B47&lt;&gt;"",IF(ISERROR(LARGE(IF('Race Result (7)'!$K$6:$K$20=$B47,'Race Result (7)'!$M$6:$M$20),1)),0,LARGE(IF('Race Result (7)'!$K$6:$K$20=$B47,'Race Result (7)'!$M$6:$M$20),1))+IF(ISERROR(LARGE(IF('Race Result (7)'!$K$6:$K$20=$B47,'Race Result (7)'!$M$6:$M$20),2)),0,LARGE(IF('Race Result (7)'!$K$6:$K$20=$B47,'Race Result (7)'!$M$6:$M$20),2)),"")</f>
        <v>0</v>
      </c>
      <c r="AS47" s="146">
        <f t="array" ref="AS47">IF($B47&lt;&gt;"",IF(ISERROR(LARGE(IF('Race Result (8)'!$K$6:$K$20=$B47,'Race Result (8)'!$M$6:$M$20),1)),0,LARGE(IF('Race Result (8)'!$K$6:$K$20=$B47,'Race Result (8)'!$M$6:$M$20),1))+IF(ISERROR(LARGE(IF('Race Result (8)'!$K$6:$K$20=$B47,'Race Result (8)'!$M$6:$M$20),2)),0,LARGE(IF('Race Result (8)'!$K$6:$K$20=$B47,'Race Result (8)'!$M$6:$M$20),2)),"")</f>
        <v>0</v>
      </c>
      <c r="AT47" s="146">
        <f t="array" ref="AT47">IF($B47&lt;&gt;"",IF(ISERROR(LARGE(IF('Race Result (9)'!$K$6:$K$20=$B47,'Race Result (9)'!$M$6:$M$20),1)),0,LARGE(IF('Race Result (9)'!$K$6:$K$20=$B47,'Race Result (9)'!$M$6:$M$20),1))+IF(ISERROR(LARGE(IF('Race Result (9)'!$K$6:$K$20=$B47,'Race Result (9)'!$M$6:$M$20),2)),0,LARGE(IF('Race Result (9)'!$K$6:$K$20=$B47,'Race Result (9)'!$M$6:$M$20),2)),"")</f>
        <v>0</v>
      </c>
      <c r="AU47" s="146">
        <f t="array" ref="AU47">IF($B47&lt;&gt;"",IF(ISERROR(LARGE(IF('Race Result (10)'!$K$6:$K$20=$B47,'Race Result (10)'!$M$6:$M$20),1)),0,LARGE(IF('Race Result (10)'!$K$6:$K$20=$B47,'Race Result (10)'!$M$6:$M$20),1))+IF(ISERROR(LARGE(IF('Race Result (10)'!$K$6:$K$20=$B47,'Race Result (10)'!$M$6:$M$20),2)),0,LARGE(IF('Race Result (10)'!$K$6:$K$20=$B47,'Race Result (10)'!$M$6:$M$20),2)),"")</f>
        <v>0</v>
      </c>
      <c r="AV47" s="146">
        <f t="array" ref="AV47">IF($B47&lt;&gt;"",IF(ISERROR(LARGE(IF('Race Result (11)'!$K$6:$K$20=$B47,'Race Result (11)'!$M$6:$M$20),1)),0,LARGE(IF('Race Result (11)'!$K$6:$K$20=$B47,'Race Result (11)'!$M$6:$M$20),1))+IF(ISERROR(LARGE(IF('Race Result (11)'!$K$6:$K$20=$B47,'Race Result (11)'!$M$6:$M$20),2)),0,LARGE(IF('Race Result (11)'!$K$6:$K$20=$B47,'Race Result (11)'!$M$6:$M$20),2)),"")</f>
        <v>0</v>
      </c>
      <c r="AW47" s="146">
        <f t="array" ref="AW47">IF($B47&lt;&gt;"",IF(ISERROR(LARGE(IF('Race Result (12)'!$K$6:$K$20=$B47,'Race Result (12)'!$M$6:$M$20),1)),0,LARGE(IF('Race Result (12)'!$K$6:$K$20=$B47,'Race Result (12)'!$M$6:$M$20),1))+IF(ISERROR(LARGE(IF('Race Result (12)'!$K$6:$K$20=$B47,'Race Result (12)'!$M$6:$M$20),2)),0,LARGE(IF('Race Result (12)'!$K$6:$K$20=$B47,'Race Result (12)'!$M$6:$M$20),2)),"")</f>
        <v>0</v>
      </c>
      <c r="AX47" s="146">
        <f t="array" ref="AX47">IF($B47&lt;&gt;"",IF(ISERROR(LARGE(IF('Race Result (13)'!$K$6:$K$20=$B47,'Race Result (13)'!$M$6:$M$20),1)),0,LARGE(IF('Race Result (13)'!$K$6:$K$20=$B47,'Race Result (13)'!$M$6:$M$20),1))+IF(ISERROR(LARGE(IF('Race Result (13)'!$K$6:$K$20=$B47,'Race Result (13)'!$M$6:$M$20),2)),0,LARGE(IF('Race Result (13)'!$K$6:$K$20=$B47,'Race Result (13)'!$M$6:$M$20),2)),"")</f>
        <v>0</v>
      </c>
      <c r="AY47" s="146">
        <f t="array" ref="AY47">IF($B47&lt;&gt;"",IF(ISERROR(LARGE(IF('Race Result (14)'!$K$6:$K$20=$B47,'Race Result (14)'!$M$6:$M$20),1)),0,LARGE(IF('Race Result (14)'!$K$6:$K$20=$B47,'Race Result (14)'!$M$6:$M$20),1))+IF(ISERROR(LARGE(IF('Race Result (14)'!$K$6:$K$20=$B47,'Race Result (14)'!$M$6:$M$20),2)),0,LARGE(IF('Race Result (14)'!$K$6:$K$20=$B47,'Race Result (14)'!$M$6:$M$20),2)),"")</f>
        <v>0</v>
      </c>
      <c r="AZ47" s="146">
        <f t="array" ref="AZ47">IF($B47&lt;&gt;"",IF(ISERROR(LARGE(IF('Race Result (15)'!$K$6:$K$20=$B47,'Race Result (15)'!$M$6:$M$20),1)),0,LARGE(IF('Race Result (15)'!$K$6:$K$20=$B47,'Race Result (15)'!$M$6:$M$20),1))+IF(ISERROR(LARGE(IF('Race Result (15)'!$K$6:$K$20=$B47,'Race Result (15)'!$M$6:$M$20),2)),0,LARGE(IF('Race Result (15)'!$K$6:$K$20=$B47,'Race Result (15)'!$M$6:$M$20),2)),"")</f>
        <v>0</v>
      </c>
      <c r="BA47" s="146">
        <f t="array" ref="BA47">IF($B47&lt;&gt;"",IF(ISERROR(LARGE(IF('Race Result (16)'!$K$6:$K$20=$B47,'Race Result (16)'!$M$6:$M$20),1)),0,LARGE(IF('Race Result (16)'!$K$6:$K$20=$B47,'Race Result (16)'!$M$6:$M$20),1))+IF(ISERROR(LARGE(IF('Race Result (16)'!$K$6:$K$20=$B47,'Race Result (16)'!$M$6:$M$20),2)),0,LARGE(IF('Race Result (16)'!$K$6:$K$20=$B47,'Race Result (16)'!$M$6:$M$20),2)),"")</f>
        <v>0</v>
      </c>
      <c r="BB47" s="146">
        <f t="array" ref="BB47">IF($B47&lt;&gt;"",IF(ISERROR(LARGE(IF('Race Result (17)'!$K$6:$K$20=$B47,'Race Result (17)'!$M$6:$M$20),1)),0,LARGE(IF('Race Result (17)'!$K$6:$K$20=$B47,'Race Result (17)'!$M$6:$M$20),1))+IF(ISERROR(LARGE(IF('Race Result (17)'!$K$6:$K$20=$B47,'Race Result (17)'!$M$6:$M$20),2)),0,LARGE(IF('Race Result (17)'!$K$6:$K$20=$B47,'Race Result (17)'!$M$6:$M$20),2)),"")</f>
        <v>0</v>
      </c>
      <c r="BC47" s="146">
        <f t="array" ref="BC47">IF($B47&lt;&gt;"",IF(ISERROR(LARGE(IF('Race Result (18)'!$K$6:$K$20=$B47,'Race Result (18)'!$M$6:$M$20),1)),0,LARGE(IF('Race Result (18)'!$K$6:$K$20=$B47,'Race Result (18)'!$M$6:$M$20),1))+IF(ISERROR(LARGE(IF('Race Result (18)'!$K$6:$K$20=$B47,'Race Result (18)'!$M$6:$M$20),2)),0,LARGE(IF('Race Result (18)'!$K$6:$K$20=$B47,'Race Result (18)'!$M$6:$M$20),2)),"")</f>
        <v>0</v>
      </c>
      <c r="BF47" s="145">
        <f t="shared" si="76"/>
        <v>0</v>
      </c>
      <c r="BG47" s="145">
        <f t="shared" si="77"/>
        <v>0</v>
      </c>
      <c r="BH47" s="145">
        <f t="shared" si="78"/>
        <v>0</v>
      </c>
      <c r="BI47" s="145">
        <f t="shared" si="79"/>
        <v>0</v>
      </c>
      <c r="BJ47" s="145">
        <f t="shared" si="80"/>
        <v>0</v>
      </c>
      <c r="BK47" s="145">
        <f t="shared" si="81"/>
        <v>0</v>
      </c>
      <c r="BL47" s="145">
        <f t="shared" si="82"/>
        <v>0</v>
      </c>
      <c r="BM47" s="145">
        <f t="shared" si="83"/>
        <v>0</v>
      </c>
      <c r="BN47" s="145">
        <f t="shared" si="84"/>
        <v>0</v>
      </c>
      <c r="BO47" s="145">
        <f t="shared" si="85"/>
        <v>0</v>
      </c>
      <c r="BP47" s="145">
        <f t="shared" si="86"/>
        <v>0</v>
      </c>
      <c r="BQ47" s="145">
        <f t="shared" si="87"/>
        <v>0</v>
      </c>
      <c r="BR47" s="145">
        <f t="shared" si="88"/>
        <v>0</v>
      </c>
      <c r="BS47" s="145">
        <f t="shared" si="89"/>
        <v>0</v>
      </c>
      <c r="BT47" s="145">
        <f t="shared" si="90"/>
        <v>0</v>
      </c>
      <c r="BU47" s="145">
        <f t="shared" si="91"/>
        <v>0</v>
      </c>
      <c r="BV47" s="145">
        <f t="shared" si="92"/>
        <v>0</v>
      </c>
      <c r="BW47" s="145">
        <f t="shared" si="93"/>
        <v>0</v>
      </c>
      <c r="BZ47" s="145">
        <f>IF($B47&lt;&gt;"",RANK(BF47,BF$39:BF$52)+COUNTIF(BF$39:BF47,BF47)-1,"")</f>
        <v>9</v>
      </c>
      <c r="CA47" s="145">
        <f>IF($B47&lt;&gt;"",RANK(BG47,BG$39:BG$52)+COUNTIF(BG$39:BG47,BG47)-1,"")</f>
        <v>9</v>
      </c>
      <c r="CB47" s="145">
        <f>IF($B47&lt;&gt;"",RANK(BH47,BH$39:BH$52)+COUNTIF(BH$39:BH47,BH47)-1,"")</f>
        <v>9</v>
      </c>
      <c r="CC47" s="145">
        <f>IF($B47&lt;&gt;"",RANK(BI47,BI$39:BI$52)+COUNTIF(BI$39:BI47,BI47)-1,"")</f>
        <v>9</v>
      </c>
      <c r="CD47" s="145">
        <f>IF($B47&lt;&gt;"",RANK(BJ47,BJ$39:BJ$52)+COUNTIF(BJ$39:BJ47,BJ47)-1,"")</f>
        <v>9</v>
      </c>
      <c r="CE47" s="145">
        <f>IF($B47&lt;&gt;"",RANK(BK47,BK$39:BK$52)+COUNTIF(BK$39:BK47,BK47)-1,"")</f>
        <v>9</v>
      </c>
      <c r="CF47" s="145">
        <f>IF($B47&lt;&gt;"",RANK(BL47,BL$39:BL$52)+COUNTIF(BL$39:BL47,BL47)-1,"")</f>
        <v>9</v>
      </c>
      <c r="CG47" s="145">
        <f>IF($B47&lt;&gt;"",RANK(BM47,BM$39:BM$52)+COUNTIF(BM$39:BM47,BM47)-1,"")</f>
        <v>9</v>
      </c>
      <c r="CH47" s="145">
        <f>IF($B47&lt;&gt;"",RANK(BN47,BN$39:BN$52)+COUNTIF(BN$39:BN47,BN47)-1,"")</f>
        <v>9</v>
      </c>
      <c r="CI47" s="145">
        <f>IF($B47&lt;&gt;"",RANK(BO47,BO$39:BO$52)+COUNTIF(BO$39:BO47,BO47)-1,"")</f>
        <v>9</v>
      </c>
      <c r="CJ47" s="145">
        <f>IF($B47&lt;&gt;"",RANK(BP47,BP$39:BP$52)+COUNTIF(BP$39:BP47,BP47)-1,"")</f>
        <v>9</v>
      </c>
      <c r="CK47" s="145">
        <f>IF($B47&lt;&gt;"",RANK(BQ47,BQ$39:BQ$52)+COUNTIF(BQ$39:BQ47,BQ47)-1,"")</f>
        <v>9</v>
      </c>
      <c r="CL47" s="145">
        <f>IF($B47&lt;&gt;"",RANK(BR47,BR$39:BR$52)+COUNTIF(BR$39:BR47,BR47)-1,"")</f>
        <v>9</v>
      </c>
      <c r="CM47" s="145">
        <f>IF($B47&lt;&gt;"",RANK(BS47,BS$39:BS$52)+COUNTIF(BS$39:BS47,BS47)-1,"")</f>
        <v>9</v>
      </c>
      <c r="CN47" s="145">
        <f>IF($B47&lt;&gt;"",RANK(BT47,BT$39:BT$52)+COUNTIF(BT$39:BT47,BT47)-1,"")</f>
        <v>9</v>
      </c>
      <c r="CO47" s="145">
        <f>IF($B47&lt;&gt;"",RANK(BU47,BU$39:BU$52)+COUNTIF(BU$39:BU47,BU47)-1,"")</f>
        <v>9</v>
      </c>
      <c r="CP47" s="145">
        <f>IF($B47&lt;&gt;"",RANK(BV47,BV$39:BV$52)+COUNTIF(BV$39:BV47,BV47)-1,"")</f>
        <v>9</v>
      </c>
      <c r="CQ47" s="145">
        <f>IF($B47&lt;&gt;"",RANK(BW47,BW$39:BW$52)+COUNTIF(BW$39:BW47,BW47)-1,"")</f>
        <v>9</v>
      </c>
    </row>
    <row r="48" spans="1:95" x14ac:dyDescent="0.2">
      <c r="A48" s="144">
        <f t="shared" si="74"/>
        <v>10</v>
      </c>
      <c r="B48" s="144" t="str">
        <f>IF('Team and Driver'!P16&lt;&gt;"",'Team and Driver'!P16,"")</f>
        <v>Power Electronics Aspar</v>
      </c>
      <c r="E48" s="144">
        <f t="shared" si="72"/>
        <v>0</v>
      </c>
      <c r="AJ48" s="144">
        <f t="shared" si="75"/>
        <v>9</v>
      </c>
      <c r="AK48" s="144">
        <f t="shared" si="94"/>
        <v>10</v>
      </c>
      <c r="AL48" s="146">
        <f t="array" ref="AL48">IF($B48&lt;&gt;"",IF(ISERROR(LARGE(IF('Race Result'!$K$6:$K$20=$B48,'Race Result'!$M$6:$M$20),1)),0,LARGE(IF('Race Result'!$K$6:$K$20=$B48,'Race Result'!$M$6:$M$20),1))+IF(ISERROR(LARGE(IF('Race Result'!$K$6:$K$20=$B48,'Race Result'!$M$6:$M$20),2)),0,LARGE(IF('Race Result'!$K$6:$K$20=$B48,'Race Result'!$M$6:$M$20),2)),"")</f>
        <v>0</v>
      </c>
      <c r="AM48" s="146">
        <f t="array" ref="AM48">IF($B48&lt;&gt;"",IF(ISERROR(LARGE(IF('Race Result (2)'!$K$6:$K$20=$B48,'Race Result (2)'!$M$6:$M$20),1)),0,LARGE(IF('Race Result (2)'!$K$6:$K$20=$B48,'Race Result (2)'!$M$6:$M$20),1))+IF(ISERROR(LARGE(IF('Race Result (2)'!$K$6:$K$20=$B48,'Race Result (2)'!$M$6:$M$20),2)),0,LARGE(IF('Race Result (2)'!$K$6:$K$20=$B48,'Race Result (2)'!$M$6:$M$20),2)),"")</f>
        <v>0</v>
      </c>
      <c r="AN48" s="146">
        <f t="array" ref="AN48">IF($B48&lt;&gt;"",IF(ISERROR(LARGE(IF('Race Result (3)'!$K$6:$K$20=$B48,'Race Result (3)'!$M$6:$M$20),1)),0,LARGE(IF('Race Result (3)'!$K$6:$K$20=$B48,'Race Result (3)'!$M$6:$M$20),1))+IF(ISERROR(LARGE(IF('Race Result (3)'!$K$6:$K$20=$B48,'Race Result (3)'!$M$6:$M$20),2)),0,LARGE(IF('Race Result (3)'!$K$6:$K$20=$B48,'Race Result (3)'!$M$6:$M$20),2)),"")</f>
        <v>0</v>
      </c>
      <c r="AO48" s="146">
        <f t="array" ref="AO48">IF($B48&lt;&gt;"",IF(ISERROR(LARGE(IF('Race Result (4)'!$K$6:$K$20=$B48,'Race Result (4)'!$M$6:$M$20),1)),0,LARGE(IF('Race Result (4)'!$K$6:$K$20=$B48,'Race Result (4)'!$M$6:$M$20),1))+IF(ISERROR(LARGE(IF('Race Result (4)'!$K$6:$K$20=$B48,'Race Result (4)'!$M$6:$M$20),2)),0,LARGE(IF('Race Result (4)'!$K$6:$K$20=$B48,'Race Result (4)'!$M$6:$M$20),2)),"")</f>
        <v>0</v>
      </c>
      <c r="AP48" s="146">
        <f t="array" ref="AP48">IF($B48&lt;&gt;"",IF(ISERROR(LARGE(IF('Race Result (5)'!$K$6:$K$20=$B48,'Race Result (5)'!$M$6:$M$20),1)),0,LARGE(IF('Race Result (5)'!$K$6:$K$20=$B48,'Race Result (5)'!$M$6:$M$20),1))+IF(ISERROR(LARGE(IF('Race Result (5)'!$K$6:$K$20=$B48,'Race Result (5)'!$M$6:$M$20),2)),0,LARGE(IF('Race Result (5)'!$K$6:$K$20=$B48,'Race Result (5)'!$M$6:$M$20),2)),"")</f>
        <v>0</v>
      </c>
      <c r="AQ48" s="146">
        <f t="array" ref="AQ48">IF($B48&lt;&gt;"",IF(ISERROR(LARGE(IF('Race Result (6)'!$K$6:$K$20=$B48,'Race Result (6)'!$M$6:$M$20),1)),0,LARGE(IF('Race Result (6)'!$K$6:$K$20=$B48,'Race Result (6)'!$M$6:$M$20),1))+IF(ISERROR(LARGE(IF('Race Result (6)'!$K$6:$K$20=$B48,'Race Result (6)'!$M$6:$M$20),2)),0,LARGE(IF('Race Result (6)'!$K$6:$K$20=$B48,'Race Result (6)'!$M$6:$M$20),2)),"")</f>
        <v>0</v>
      </c>
      <c r="AR48" s="146">
        <f t="array" ref="AR48">IF($B48&lt;&gt;"",IF(ISERROR(LARGE(IF('Race Result (7)'!$K$6:$K$20=$B48,'Race Result (7)'!$M$6:$M$20),1)),0,LARGE(IF('Race Result (7)'!$K$6:$K$20=$B48,'Race Result (7)'!$M$6:$M$20),1))+IF(ISERROR(LARGE(IF('Race Result (7)'!$K$6:$K$20=$B48,'Race Result (7)'!$M$6:$M$20),2)),0,LARGE(IF('Race Result (7)'!$K$6:$K$20=$B48,'Race Result (7)'!$M$6:$M$20),2)),"")</f>
        <v>0</v>
      </c>
      <c r="AS48" s="146">
        <f t="array" ref="AS48">IF($B48&lt;&gt;"",IF(ISERROR(LARGE(IF('Race Result (8)'!$K$6:$K$20=$B48,'Race Result (8)'!$M$6:$M$20),1)),0,LARGE(IF('Race Result (8)'!$K$6:$K$20=$B48,'Race Result (8)'!$M$6:$M$20),1))+IF(ISERROR(LARGE(IF('Race Result (8)'!$K$6:$K$20=$B48,'Race Result (8)'!$M$6:$M$20),2)),0,LARGE(IF('Race Result (8)'!$K$6:$K$20=$B48,'Race Result (8)'!$M$6:$M$20),2)),"")</f>
        <v>0</v>
      </c>
      <c r="AT48" s="146">
        <f t="array" ref="AT48">IF($B48&lt;&gt;"",IF(ISERROR(LARGE(IF('Race Result (9)'!$K$6:$K$20=$B48,'Race Result (9)'!$M$6:$M$20),1)),0,LARGE(IF('Race Result (9)'!$K$6:$K$20=$B48,'Race Result (9)'!$M$6:$M$20),1))+IF(ISERROR(LARGE(IF('Race Result (9)'!$K$6:$K$20=$B48,'Race Result (9)'!$M$6:$M$20),2)),0,LARGE(IF('Race Result (9)'!$K$6:$K$20=$B48,'Race Result (9)'!$M$6:$M$20),2)),"")</f>
        <v>0</v>
      </c>
      <c r="AU48" s="146">
        <f t="array" ref="AU48">IF($B48&lt;&gt;"",IF(ISERROR(LARGE(IF('Race Result (10)'!$K$6:$K$20=$B48,'Race Result (10)'!$M$6:$M$20),1)),0,LARGE(IF('Race Result (10)'!$K$6:$K$20=$B48,'Race Result (10)'!$M$6:$M$20),1))+IF(ISERROR(LARGE(IF('Race Result (10)'!$K$6:$K$20=$B48,'Race Result (10)'!$M$6:$M$20),2)),0,LARGE(IF('Race Result (10)'!$K$6:$K$20=$B48,'Race Result (10)'!$M$6:$M$20),2)),"")</f>
        <v>0</v>
      </c>
      <c r="AV48" s="146">
        <f t="array" ref="AV48">IF($B48&lt;&gt;"",IF(ISERROR(LARGE(IF('Race Result (11)'!$K$6:$K$20=$B48,'Race Result (11)'!$M$6:$M$20),1)),0,LARGE(IF('Race Result (11)'!$K$6:$K$20=$B48,'Race Result (11)'!$M$6:$M$20),1))+IF(ISERROR(LARGE(IF('Race Result (11)'!$K$6:$K$20=$B48,'Race Result (11)'!$M$6:$M$20),2)),0,LARGE(IF('Race Result (11)'!$K$6:$K$20=$B48,'Race Result (11)'!$M$6:$M$20),2)),"")</f>
        <v>0</v>
      </c>
      <c r="AW48" s="146">
        <f t="array" ref="AW48">IF($B48&lt;&gt;"",IF(ISERROR(LARGE(IF('Race Result (12)'!$K$6:$K$20=$B48,'Race Result (12)'!$M$6:$M$20),1)),0,LARGE(IF('Race Result (12)'!$K$6:$K$20=$B48,'Race Result (12)'!$M$6:$M$20),1))+IF(ISERROR(LARGE(IF('Race Result (12)'!$K$6:$K$20=$B48,'Race Result (12)'!$M$6:$M$20),2)),0,LARGE(IF('Race Result (12)'!$K$6:$K$20=$B48,'Race Result (12)'!$M$6:$M$20),2)),"")</f>
        <v>0</v>
      </c>
      <c r="AX48" s="146">
        <f t="array" ref="AX48">IF($B48&lt;&gt;"",IF(ISERROR(LARGE(IF('Race Result (13)'!$K$6:$K$20=$B48,'Race Result (13)'!$M$6:$M$20),1)),0,LARGE(IF('Race Result (13)'!$K$6:$K$20=$B48,'Race Result (13)'!$M$6:$M$20),1))+IF(ISERROR(LARGE(IF('Race Result (13)'!$K$6:$K$20=$B48,'Race Result (13)'!$M$6:$M$20),2)),0,LARGE(IF('Race Result (13)'!$K$6:$K$20=$B48,'Race Result (13)'!$M$6:$M$20),2)),"")</f>
        <v>0</v>
      </c>
      <c r="AY48" s="146">
        <f t="array" ref="AY48">IF($B48&lt;&gt;"",IF(ISERROR(LARGE(IF('Race Result (14)'!$K$6:$K$20=$B48,'Race Result (14)'!$M$6:$M$20),1)),0,LARGE(IF('Race Result (14)'!$K$6:$K$20=$B48,'Race Result (14)'!$M$6:$M$20),1))+IF(ISERROR(LARGE(IF('Race Result (14)'!$K$6:$K$20=$B48,'Race Result (14)'!$M$6:$M$20),2)),0,LARGE(IF('Race Result (14)'!$K$6:$K$20=$B48,'Race Result (14)'!$M$6:$M$20),2)),"")</f>
        <v>0</v>
      </c>
      <c r="AZ48" s="146">
        <f t="array" ref="AZ48">IF($B48&lt;&gt;"",IF(ISERROR(LARGE(IF('Race Result (15)'!$K$6:$K$20=$B48,'Race Result (15)'!$M$6:$M$20),1)),0,LARGE(IF('Race Result (15)'!$K$6:$K$20=$B48,'Race Result (15)'!$M$6:$M$20),1))+IF(ISERROR(LARGE(IF('Race Result (15)'!$K$6:$K$20=$B48,'Race Result (15)'!$M$6:$M$20),2)),0,LARGE(IF('Race Result (15)'!$K$6:$K$20=$B48,'Race Result (15)'!$M$6:$M$20),2)),"")</f>
        <v>0</v>
      </c>
      <c r="BA48" s="146">
        <f t="array" ref="BA48">IF($B48&lt;&gt;"",IF(ISERROR(LARGE(IF('Race Result (16)'!$K$6:$K$20=$B48,'Race Result (16)'!$M$6:$M$20),1)),0,LARGE(IF('Race Result (16)'!$K$6:$K$20=$B48,'Race Result (16)'!$M$6:$M$20),1))+IF(ISERROR(LARGE(IF('Race Result (16)'!$K$6:$K$20=$B48,'Race Result (16)'!$M$6:$M$20),2)),0,LARGE(IF('Race Result (16)'!$K$6:$K$20=$B48,'Race Result (16)'!$M$6:$M$20),2)),"")</f>
        <v>0</v>
      </c>
      <c r="BB48" s="146">
        <f t="array" ref="BB48">IF($B48&lt;&gt;"",IF(ISERROR(LARGE(IF('Race Result (17)'!$K$6:$K$20=$B48,'Race Result (17)'!$M$6:$M$20),1)),0,LARGE(IF('Race Result (17)'!$K$6:$K$20=$B48,'Race Result (17)'!$M$6:$M$20),1))+IF(ISERROR(LARGE(IF('Race Result (17)'!$K$6:$K$20=$B48,'Race Result (17)'!$M$6:$M$20),2)),0,LARGE(IF('Race Result (17)'!$K$6:$K$20=$B48,'Race Result (17)'!$M$6:$M$20),2)),"")</f>
        <v>0</v>
      </c>
      <c r="BC48" s="146">
        <f t="array" ref="BC48">IF($B48&lt;&gt;"",IF(ISERROR(LARGE(IF('Race Result (18)'!$K$6:$K$20=$B48,'Race Result (18)'!$M$6:$M$20),1)),0,LARGE(IF('Race Result (18)'!$K$6:$K$20=$B48,'Race Result (18)'!$M$6:$M$20),1))+IF(ISERROR(LARGE(IF('Race Result (18)'!$K$6:$K$20=$B48,'Race Result (18)'!$M$6:$M$20),2)),0,LARGE(IF('Race Result (18)'!$K$6:$K$20=$B48,'Race Result (18)'!$M$6:$M$20),2)),"")</f>
        <v>0</v>
      </c>
      <c r="BF48" s="145">
        <f t="shared" si="76"/>
        <v>0</v>
      </c>
      <c r="BG48" s="145">
        <f t="shared" si="77"/>
        <v>0</v>
      </c>
      <c r="BH48" s="145">
        <f t="shared" si="78"/>
        <v>0</v>
      </c>
      <c r="BI48" s="145">
        <f t="shared" si="79"/>
        <v>0</v>
      </c>
      <c r="BJ48" s="145">
        <f t="shared" si="80"/>
        <v>0</v>
      </c>
      <c r="BK48" s="145">
        <f t="shared" si="81"/>
        <v>0</v>
      </c>
      <c r="BL48" s="145">
        <f t="shared" si="82"/>
        <v>0</v>
      </c>
      <c r="BM48" s="145">
        <f t="shared" si="83"/>
        <v>0</v>
      </c>
      <c r="BN48" s="145">
        <f t="shared" si="84"/>
        <v>0</v>
      </c>
      <c r="BO48" s="145">
        <f t="shared" si="85"/>
        <v>0</v>
      </c>
      <c r="BP48" s="145">
        <f t="shared" si="86"/>
        <v>0</v>
      </c>
      <c r="BQ48" s="145">
        <f t="shared" si="87"/>
        <v>0</v>
      </c>
      <c r="BR48" s="145">
        <f t="shared" si="88"/>
        <v>0</v>
      </c>
      <c r="BS48" s="145">
        <f t="shared" si="89"/>
        <v>0</v>
      </c>
      <c r="BT48" s="145">
        <f t="shared" si="90"/>
        <v>0</v>
      </c>
      <c r="BU48" s="145">
        <f t="shared" si="91"/>
        <v>0</v>
      </c>
      <c r="BV48" s="145">
        <f t="shared" si="92"/>
        <v>0</v>
      </c>
      <c r="BW48" s="145">
        <f t="shared" si="93"/>
        <v>0</v>
      </c>
      <c r="BZ48" s="145">
        <f>IF($B48&lt;&gt;"",RANK(BF48,BF$39:BF$52)+COUNTIF(BF$39:BF48,BF48)-1,"")</f>
        <v>10</v>
      </c>
      <c r="CA48" s="145">
        <f>IF($B48&lt;&gt;"",RANK(BG48,BG$39:BG$52)+COUNTIF(BG$39:BG48,BG48)-1,"")</f>
        <v>10</v>
      </c>
      <c r="CB48" s="145">
        <f>IF($B48&lt;&gt;"",RANK(BH48,BH$39:BH$52)+COUNTIF(BH$39:BH48,BH48)-1,"")</f>
        <v>10</v>
      </c>
      <c r="CC48" s="145">
        <f>IF($B48&lt;&gt;"",RANK(BI48,BI$39:BI$52)+COUNTIF(BI$39:BI48,BI48)-1,"")</f>
        <v>10</v>
      </c>
      <c r="CD48" s="145">
        <f>IF($B48&lt;&gt;"",RANK(BJ48,BJ$39:BJ$52)+COUNTIF(BJ$39:BJ48,BJ48)-1,"")</f>
        <v>10</v>
      </c>
      <c r="CE48" s="145">
        <f>IF($B48&lt;&gt;"",RANK(BK48,BK$39:BK$52)+COUNTIF(BK$39:BK48,BK48)-1,"")</f>
        <v>10</v>
      </c>
      <c r="CF48" s="145">
        <f>IF($B48&lt;&gt;"",RANK(BL48,BL$39:BL$52)+COUNTIF(BL$39:BL48,BL48)-1,"")</f>
        <v>10</v>
      </c>
      <c r="CG48" s="145">
        <f>IF($B48&lt;&gt;"",RANK(BM48,BM$39:BM$52)+COUNTIF(BM$39:BM48,BM48)-1,"")</f>
        <v>10</v>
      </c>
      <c r="CH48" s="145">
        <f>IF($B48&lt;&gt;"",RANK(BN48,BN$39:BN$52)+COUNTIF(BN$39:BN48,BN48)-1,"")</f>
        <v>10</v>
      </c>
      <c r="CI48" s="145">
        <f>IF($B48&lt;&gt;"",RANK(BO48,BO$39:BO$52)+COUNTIF(BO$39:BO48,BO48)-1,"")</f>
        <v>10</v>
      </c>
      <c r="CJ48" s="145">
        <f>IF($B48&lt;&gt;"",RANK(BP48,BP$39:BP$52)+COUNTIF(BP$39:BP48,BP48)-1,"")</f>
        <v>10</v>
      </c>
      <c r="CK48" s="145">
        <f>IF($B48&lt;&gt;"",RANK(BQ48,BQ$39:BQ$52)+COUNTIF(BQ$39:BQ48,BQ48)-1,"")</f>
        <v>10</v>
      </c>
      <c r="CL48" s="145">
        <f>IF($B48&lt;&gt;"",RANK(BR48,BR$39:BR$52)+COUNTIF(BR$39:BR48,BR48)-1,"")</f>
        <v>10</v>
      </c>
      <c r="CM48" s="145">
        <f>IF($B48&lt;&gt;"",RANK(BS48,BS$39:BS$52)+COUNTIF(BS$39:BS48,BS48)-1,"")</f>
        <v>10</v>
      </c>
      <c r="CN48" s="145">
        <f>IF($B48&lt;&gt;"",RANK(BT48,BT$39:BT$52)+COUNTIF(BT$39:BT48,BT48)-1,"")</f>
        <v>10</v>
      </c>
      <c r="CO48" s="145">
        <f>IF($B48&lt;&gt;"",RANK(BU48,BU$39:BU$52)+COUNTIF(BU$39:BU48,BU48)-1,"")</f>
        <v>10</v>
      </c>
      <c r="CP48" s="145">
        <f>IF($B48&lt;&gt;"",RANK(BV48,BV$39:BV$52)+COUNTIF(BV$39:BV48,BV48)-1,"")</f>
        <v>10</v>
      </c>
      <c r="CQ48" s="145">
        <f>IF($B48&lt;&gt;"",RANK(BW48,BW$39:BW$52)+COUNTIF(BW$39:BW48,BW48)-1,"")</f>
        <v>10</v>
      </c>
    </row>
    <row r="49" spans="1:95" x14ac:dyDescent="0.2">
      <c r="A49" s="144">
        <f t="shared" si="74"/>
        <v>11</v>
      </c>
      <c r="B49" s="144" t="str">
        <f>IF('Team and Driver'!P17&lt;&gt;"",'Team and Driver'!P17,"")</f>
        <v>Pramac Racing Team</v>
      </c>
      <c r="E49" s="144">
        <f t="shared" si="72"/>
        <v>0</v>
      </c>
      <c r="AJ49" s="144">
        <f t="shared" si="75"/>
        <v>10</v>
      </c>
      <c r="AK49" s="144">
        <f t="shared" si="94"/>
        <v>11</v>
      </c>
      <c r="AL49" s="146">
        <f t="array" ref="AL49">IF($B49&lt;&gt;"",IF(ISERROR(LARGE(IF('Race Result'!$K$6:$K$20=$B49,'Race Result'!$M$6:$M$20),1)),0,LARGE(IF('Race Result'!$K$6:$K$20=$B49,'Race Result'!$M$6:$M$20),1))+IF(ISERROR(LARGE(IF('Race Result'!$K$6:$K$20=$B49,'Race Result'!$M$6:$M$20),2)),0,LARGE(IF('Race Result'!$K$6:$K$20=$B49,'Race Result'!$M$6:$M$20),2)),"")</f>
        <v>0</v>
      </c>
      <c r="AM49" s="146">
        <f t="array" ref="AM49">IF($B49&lt;&gt;"",IF(ISERROR(LARGE(IF('Race Result (2)'!$K$6:$K$20=$B49,'Race Result (2)'!$M$6:$M$20),1)),0,LARGE(IF('Race Result (2)'!$K$6:$K$20=$B49,'Race Result (2)'!$M$6:$M$20),1))+IF(ISERROR(LARGE(IF('Race Result (2)'!$K$6:$K$20=$B49,'Race Result (2)'!$M$6:$M$20),2)),0,LARGE(IF('Race Result (2)'!$K$6:$K$20=$B49,'Race Result (2)'!$M$6:$M$20),2)),"")</f>
        <v>0</v>
      </c>
      <c r="AN49" s="146">
        <f t="array" ref="AN49">IF($B49&lt;&gt;"",IF(ISERROR(LARGE(IF('Race Result (3)'!$K$6:$K$20=$B49,'Race Result (3)'!$M$6:$M$20),1)),0,LARGE(IF('Race Result (3)'!$K$6:$K$20=$B49,'Race Result (3)'!$M$6:$M$20),1))+IF(ISERROR(LARGE(IF('Race Result (3)'!$K$6:$K$20=$B49,'Race Result (3)'!$M$6:$M$20),2)),0,LARGE(IF('Race Result (3)'!$K$6:$K$20=$B49,'Race Result (3)'!$M$6:$M$20),2)),"")</f>
        <v>0</v>
      </c>
      <c r="AO49" s="146">
        <f t="array" ref="AO49">IF($B49&lt;&gt;"",IF(ISERROR(LARGE(IF('Race Result (4)'!$K$6:$K$20=$B49,'Race Result (4)'!$M$6:$M$20),1)),0,LARGE(IF('Race Result (4)'!$K$6:$K$20=$B49,'Race Result (4)'!$M$6:$M$20),1))+IF(ISERROR(LARGE(IF('Race Result (4)'!$K$6:$K$20=$B49,'Race Result (4)'!$M$6:$M$20),2)),0,LARGE(IF('Race Result (4)'!$K$6:$K$20=$B49,'Race Result (4)'!$M$6:$M$20),2)),"")</f>
        <v>0</v>
      </c>
      <c r="AP49" s="146">
        <f t="array" ref="AP49">IF($B49&lt;&gt;"",IF(ISERROR(LARGE(IF('Race Result (5)'!$K$6:$K$20=$B49,'Race Result (5)'!$M$6:$M$20),1)),0,LARGE(IF('Race Result (5)'!$K$6:$K$20=$B49,'Race Result (5)'!$M$6:$M$20),1))+IF(ISERROR(LARGE(IF('Race Result (5)'!$K$6:$K$20=$B49,'Race Result (5)'!$M$6:$M$20),2)),0,LARGE(IF('Race Result (5)'!$K$6:$K$20=$B49,'Race Result (5)'!$M$6:$M$20),2)),"")</f>
        <v>0</v>
      </c>
      <c r="AQ49" s="146">
        <f t="array" ref="AQ49">IF($B49&lt;&gt;"",IF(ISERROR(LARGE(IF('Race Result (6)'!$K$6:$K$20=$B49,'Race Result (6)'!$M$6:$M$20),1)),0,LARGE(IF('Race Result (6)'!$K$6:$K$20=$B49,'Race Result (6)'!$M$6:$M$20),1))+IF(ISERROR(LARGE(IF('Race Result (6)'!$K$6:$K$20=$B49,'Race Result (6)'!$M$6:$M$20),2)),0,LARGE(IF('Race Result (6)'!$K$6:$K$20=$B49,'Race Result (6)'!$M$6:$M$20),2)),"")</f>
        <v>0</v>
      </c>
      <c r="AR49" s="146">
        <f t="array" ref="AR49">IF($B49&lt;&gt;"",IF(ISERROR(LARGE(IF('Race Result (7)'!$K$6:$K$20=$B49,'Race Result (7)'!$M$6:$M$20),1)),0,LARGE(IF('Race Result (7)'!$K$6:$K$20=$B49,'Race Result (7)'!$M$6:$M$20),1))+IF(ISERROR(LARGE(IF('Race Result (7)'!$K$6:$K$20=$B49,'Race Result (7)'!$M$6:$M$20),2)),0,LARGE(IF('Race Result (7)'!$K$6:$K$20=$B49,'Race Result (7)'!$M$6:$M$20),2)),"")</f>
        <v>0</v>
      </c>
      <c r="AS49" s="146">
        <f t="array" ref="AS49">IF($B49&lt;&gt;"",IF(ISERROR(LARGE(IF('Race Result (8)'!$K$6:$K$20=$B49,'Race Result (8)'!$M$6:$M$20),1)),0,LARGE(IF('Race Result (8)'!$K$6:$K$20=$B49,'Race Result (8)'!$M$6:$M$20),1))+IF(ISERROR(LARGE(IF('Race Result (8)'!$K$6:$K$20=$B49,'Race Result (8)'!$M$6:$M$20),2)),0,LARGE(IF('Race Result (8)'!$K$6:$K$20=$B49,'Race Result (8)'!$M$6:$M$20),2)),"")</f>
        <v>0</v>
      </c>
      <c r="AT49" s="146">
        <f t="array" ref="AT49">IF($B49&lt;&gt;"",IF(ISERROR(LARGE(IF('Race Result (9)'!$K$6:$K$20=$B49,'Race Result (9)'!$M$6:$M$20),1)),0,LARGE(IF('Race Result (9)'!$K$6:$K$20=$B49,'Race Result (9)'!$M$6:$M$20),1))+IF(ISERROR(LARGE(IF('Race Result (9)'!$K$6:$K$20=$B49,'Race Result (9)'!$M$6:$M$20),2)),0,LARGE(IF('Race Result (9)'!$K$6:$K$20=$B49,'Race Result (9)'!$M$6:$M$20),2)),"")</f>
        <v>0</v>
      </c>
      <c r="AU49" s="146">
        <f t="array" ref="AU49">IF($B49&lt;&gt;"",IF(ISERROR(LARGE(IF('Race Result (10)'!$K$6:$K$20=$B49,'Race Result (10)'!$M$6:$M$20),1)),0,LARGE(IF('Race Result (10)'!$K$6:$K$20=$B49,'Race Result (10)'!$M$6:$M$20),1))+IF(ISERROR(LARGE(IF('Race Result (10)'!$K$6:$K$20=$B49,'Race Result (10)'!$M$6:$M$20),2)),0,LARGE(IF('Race Result (10)'!$K$6:$K$20=$B49,'Race Result (10)'!$M$6:$M$20),2)),"")</f>
        <v>0</v>
      </c>
      <c r="AV49" s="146">
        <f t="array" ref="AV49">IF($B49&lt;&gt;"",IF(ISERROR(LARGE(IF('Race Result (11)'!$K$6:$K$20=$B49,'Race Result (11)'!$M$6:$M$20),1)),0,LARGE(IF('Race Result (11)'!$K$6:$K$20=$B49,'Race Result (11)'!$M$6:$M$20),1))+IF(ISERROR(LARGE(IF('Race Result (11)'!$K$6:$K$20=$B49,'Race Result (11)'!$M$6:$M$20),2)),0,LARGE(IF('Race Result (11)'!$K$6:$K$20=$B49,'Race Result (11)'!$M$6:$M$20),2)),"")</f>
        <v>0</v>
      </c>
      <c r="AW49" s="146">
        <f t="array" ref="AW49">IF($B49&lt;&gt;"",IF(ISERROR(LARGE(IF('Race Result (12)'!$K$6:$K$20=$B49,'Race Result (12)'!$M$6:$M$20),1)),0,LARGE(IF('Race Result (12)'!$K$6:$K$20=$B49,'Race Result (12)'!$M$6:$M$20),1))+IF(ISERROR(LARGE(IF('Race Result (12)'!$K$6:$K$20=$B49,'Race Result (12)'!$M$6:$M$20),2)),0,LARGE(IF('Race Result (12)'!$K$6:$K$20=$B49,'Race Result (12)'!$M$6:$M$20),2)),"")</f>
        <v>0</v>
      </c>
      <c r="AX49" s="146">
        <f t="array" ref="AX49">IF($B49&lt;&gt;"",IF(ISERROR(LARGE(IF('Race Result (13)'!$K$6:$K$20=$B49,'Race Result (13)'!$M$6:$M$20),1)),0,LARGE(IF('Race Result (13)'!$K$6:$K$20=$B49,'Race Result (13)'!$M$6:$M$20),1))+IF(ISERROR(LARGE(IF('Race Result (13)'!$K$6:$K$20=$B49,'Race Result (13)'!$M$6:$M$20),2)),0,LARGE(IF('Race Result (13)'!$K$6:$K$20=$B49,'Race Result (13)'!$M$6:$M$20),2)),"")</f>
        <v>0</v>
      </c>
      <c r="AY49" s="146">
        <f t="array" ref="AY49">IF($B49&lt;&gt;"",IF(ISERROR(LARGE(IF('Race Result (14)'!$K$6:$K$20=$B49,'Race Result (14)'!$M$6:$M$20),1)),0,LARGE(IF('Race Result (14)'!$K$6:$K$20=$B49,'Race Result (14)'!$M$6:$M$20),1))+IF(ISERROR(LARGE(IF('Race Result (14)'!$K$6:$K$20=$B49,'Race Result (14)'!$M$6:$M$20),2)),0,LARGE(IF('Race Result (14)'!$K$6:$K$20=$B49,'Race Result (14)'!$M$6:$M$20),2)),"")</f>
        <v>0</v>
      </c>
      <c r="AZ49" s="146">
        <f t="array" ref="AZ49">IF($B49&lt;&gt;"",IF(ISERROR(LARGE(IF('Race Result (15)'!$K$6:$K$20=$B49,'Race Result (15)'!$M$6:$M$20),1)),0,LARGE(IF('Race Result (15)'!$K$6:$K$20=$B49,'Race Result (15)'!$M$6:$M$20),1))+IF(ISERROR(LARGE(IF('Race Result (15)'!$K$6:$K$20=$B49,'Race Result (15)'!$M$6:$M$20),2)),0,LARGE(IF('Race Result (15)'!$K$6:$K$20=$B49,'Race Result (15)'!$M$6:$M$20),2)),"")</f>
        <v>0</v>
      </c>
      <c r="BA49" s="146">
        <f t="array" ref="BA49">IF($B49&lt;&gt;"",IF(ISERROR(LARGE(IF('Race Result (16)'!$K$6:$K$20=$B49,'Race Result (16)'!$M$6:$M$20),1)),0,LARGE(IF('Race Result (16)'!$K$6:$K$20=$B49,'Race Result (16)'!$M$6:$M$20),1))+IF(ISERROR(LARGE(IF('Race Result (16)'!$K$6:$K$20=$B49,'Race Result (16)'!$M$6:$M$20),2)),0,LARGE(IF('Race Result (16)'!$K$6:$K$20=$B49,'Race Result (16)'!$M$6:$M$20),2)),"")</f>
        <v>0</v>
      </c>
      <c r="BB49" s="146">
        <f t="array" ref="BB49">IF($B49&lt;&gt;"",IF(ISERROR(LARGE(IF('Race Result (17)'!$K$6:$K$20=$B49,'Race Result (17)'!$M$6:$M$20),1)),0,LARGE(IF('Race Result (17)'!$K$6:$K$20=$B49,'Race Result (17)'!$M$6:$M$20),1))+IF(ISERROR(LARGE(IF('Race Result (17)'!$K$6:$K$20=$B49,'Race Result (17)'!$M$6:$M$20),2)),0,LARGE(IF('Race Result (17)'!$K$6:$K$20=$B49,'Race Result (17)'!$M$6:$M$20),2)),"")</f>
        <v>0</v>
      </c>
      <c r="BC49" s="146">
        <f t="array" ref="BC49">IF($B49&lt;&gt;"",IF(ISERROR(LARGE(IF('Race Result (18)'!$K$6:$K$20=$B49,'Race Result (18)'!$M$6:$M$20),1)),0,LARGE(IF('Race Result (18)'!$K$6:$K$20=$B49,'Race Result (18)'!$M$6:$M$20),1))+IF(ISERROR(LARGE(IF('Race Result (18)'!$K$6:$K$20=$B49,'Race Result (18)'!$M$6:$M$20),2)),0,LARGE(IF('Race Result (18)'!$K$6:$K$20=$B49,'Race Result (18)'!$M$6:$M$20),2)),"")</f>
        <v>0</v>
      </c>
      <c r="BF49" s="145">
        <f t="shared" si="76"/>
        <v>0</v>
      </c>
      <c r="BG49" s="145">
        <f t="shared" si="77"/>
        <v>0</v>
      </c>
      <c r="BH49" s="145">
        <f t="shared" si="78"/>
        <v>0</v>
      </c>
      <c r="BI49" s="145">
        <f t="shared" si="79"/>
        <v>0</v>
      </c>
      <c r="BJ49" s="145">
        <f t="shared" si="80"/>
        <v>0</v>
      </c>
      <c r="BK49" s="145">
        <f t="shared" si="81"/>
        <v>0</v>
      </c>
      <c r="BL49" s="145">
        <f t="shared" si="82"/>
        <v>0</v>
      </c>
      <c r="BM49" s="145">
        <f t="shared" si="83"/>
        <v>0</v>
      </c>
      <c r="BN49" s="145">
        <f t="shared" si="84"/>
        <v>0</v>
      </c>
      <c r="BO49" s="145">
        <f t="shared" si="85"/>
        <v>0</v>
      </c>
      <c r="BP49" s="145">
        <f t="shared" si="86"/>
        <v>0</v>
      </c>
      <c r="BQ49" s="145">
        <f t="shared" si="87"/>
        <v>0</v>
      </c>
      <c r="BR49" s="145">
        <f t="shared" si="88"/>
        <v>0</v>
      </c>
      <c r="BS49" s="145">
        <f t="shared" si="89"/>
        <v>0</v>
      </c>
      <c r="BT49" s="145">
        <f t="shared" si="90"/>
        <v>0</v>
      </c>
      <c r="BU49" s="145">
        <f t="shared" si="91"/>
        <v>0</v>
      </c>
      <c r="BV49" s="145">
        <f t="shared" si="92"/>
        <v>0</v>
      </c>
      <c r="BW49" s="145">
        <f t="shared" si="93"/>
        <v>0</v>
      </c>
      <c r="BZ49" s="145">
        <f>IF($B49&lt;&gt;"",RANK(BF49,BF$39:BF$52)+COUNTIF(BF$39:BF49,BF49)-1,"")</f>
        <v>11</v>
      </c>
      <c r="CA49" s="145">
        <f>IF($B49&lt;&gt;"",RANK(BG49,BG$39:BG$52)+COUNTIF(BG$39:BG49,BG49)-1,"")</f>
        <v>11</v>
      </c>
      <c r="CB49" s="145">
        <f>IF($B49&lt;&gt;"",RANK(BH49,BH$39:BH$52)+COUNTIF(BH$39:BH49,BH49)-1,"")</f>
        <v>11</v>
      </c>
      <c r="CC49" s="145">
        <f>IF($B49&lt;&gt;"",RANK(BI49,BI$39:BI$52)+COUNTIF(BI$39:BI49,BI49)-1,"")</f>
        <v>11</v>
      </c>
      <c r="CD49" s="145">
        <f>IF($B49&lt;&gt;"",RANK(BJ49,BJ$39:BJ$52)+COUNTIF(BJ$39:BJ49,BJ49)-1,"")</f>
        <v>11</v>
      </c>
      <c r="CE49" s="145">
        <f>IF($B49&lt;&gt;"",RANK(BK49,BK$39:BK$52)+COUNTIF(BK$39:BK49,BK49)-1,"")</f>
        <v>11</v>
      </c>
      <c r="CF49" s="145">
        <f>IF($B49&lt;&gt;"",RANK(BL49,BL$39:BL$52)+COUNTIF(BL$39:BL49,BL49)-1,"")</f>
        <v>11</v>
      </c>
      <c r="CG49" s="145">
        <f>IF($B49&lt;&gt;"",RANK(BM49,BM$39:BM$52)+COUNTIF(BM$39:BM49,BM49)-1,"")</f>
        <v>11</v>
      </c>
      <c r="CH49" s="145">
        <f>IF($B49&lt;&gt;"",RANK(BN49,BN$39:BN$52)+COUNTIF(BN$39:BN49,BN49)-1,"")</f>
        <v>11</v>
      </c>
      <c r="CI49" s="145">
        <f>IF($B49&lt;&gt;"",RANK(BO49,BO$39:BO$52)+COUNTIF(BO$39:BO49,BO49)-1,"")</f>
        <v>11</v>
      </c>
      <c r="CJ49" s="145">
        <f>IF($B49&lt;&gt;"",RANK(BP49,BP$39:BP$52)+COUNTIF(BP$39:BP49,BP49)-1,"")</f>
        <v>11</v>
      </c>
      <c r="CK49" s="145">
        <f>IF($B49&lt;&gt;"",RANK(BQ49,BQ$39:BQ$52)+COUNTIF(BQ$39:BQ49,BQ49)-1,"")</f>
        <v>11</v>
      </c>
      <c r="CL49" s="145">
        <f>IF($B49&lt;&gt;"",RANK(BR49,BR$39:BR$52)+COUNTIF(BR$39:BR49,BR49)-1,"")</f>
        <v>11</v>
      </c>
      <c r="CM49" s="145">
        <f>IF($B49&lt;&gt;"",RANK(BS49,BS$39:BS$52)+COUNTIF(BS$39:BS49,BS49)-1,"")</f>
        <v>11</v>
      </c>
      <c r="CN49" s="145">
        <f>IF($B49&lt;&gt;"",RANK(BT49,BT$39:BT$52)+COUNTIF(BT$39:BT49,BT49)-1,"")</f>
        <v>11</v>
      </c>
      <c r="CO49" s="145">
        <f>IF($B49&lt;&gt;"",RANK(BU49,BU$39:BU$52)+COUNTIF(BU$39:BU49,BU49)-1,"")</f>
        <v>11</v>
      </c>
      <c r="CP49" s="145">
        <f>IF($B49&lt;&gt;"",RANK(BV49,BV$39:BV$52)+COUNTIF(BV$39:BV49,BV49)-1,"")</f>
        <v>11</v>
      </c>
      <c r="CQ49" s="145">
        <f>IF($B49&lt;&gt;"",RANK(BW49,BW$39:BW$52)+COUNTIF(BW$39:BW49,BW49)-1,"")</f>
        <v>11</v>
      </c>
    </row>
    <row r="50" spans="1:95" x14ac:dyDescent="0.2">
      <c r="A50" s="144">
        <f t="shared" si="74"/>
        <v>12</v>
      </c>
      <c r="B50" s="144" t="str">
        <f>IF('Team and Driver'!P18&lt;&gt;"",'Team and Driver'!P18,"")</f>
        <v>Repsol Honda Team</v>
      </c>
      <c r="E50" s="144">
        <f t="shared" si="72"/>
        <v>0</v>
      </c>
      <c r="AJ50" s="144">
        <f t="shared" si="75"/>
        <v>11</v>
      </c>
      <c r="AK50" s="144">
        <f t="shared" si="94"/>
        <v>12</v>
      </c>
      <c r="AL50" s="146">
        <f t="array" ref="AL50">IF($B50&lt;&gt;"",IF(ISERROR(LARGE(IF('Race Result'!$K$6:$K$20=$B50,'Race Result'!$M$6:$M$20),1)),0,LARGE(IF('Race Result'!$K$6:$K$20=$B50,'Race Result'!$M$6:$M$20),1))+IF(ISERROR(LARGE(IF('Race Result'!$K$6:$K$20=$B50,'Race Result'!$M$6:$M$20),2)),0,LARGE(IF('Race Result'!$K$6:$K$20=$B50,'Race Result'!$M$6:$M$20),2)),"")</f>
        <v>0</v>
      </c>
      <c r="AM50" s="146">
        <f t="array" ref="AM50">IF($B50&lt;&gt;"",IF(ISERROR(LARGE(IF('Race Result (2)'!$K$6:$K$20=$B50,'Race Result (2)'!$M$6:$M$20),1)),0,LARGE(IF('Race Result (2)'!$K$6:$K$20=$B50,'Race Result (2)'!$M$6:$M$20),1))+IF(ISERROR(LARGE(IF('Race Result (2)'!$K$6:$K$20=$B50,'Race Result (2)'!$M$6:$M$20),2)),0,LARGE(IF('Race Result (2)'!$K$6:$K$20=$B50,'Race Result (2)'!$M$6:$M$20),2)),"")</f>
        <v>0</v>
      </c>
      <c r="AN50" s="146">
        <f t="array" ref="AN50">IF($B50&lt;&gt;"",IF(ISERROR(LARGE(IF('Race Result (3)'!$K$6:$K$20=$B50,'Race Result (3)'!$M$6:$M$20),1)),0,LARGE(IF('Race Result (3)'!$K$6:$K$20=$B50,'Race Result (3)'!$M$6:$M$20),1))+IF(ISERROR(LARGE(IF('Race Result (3)'!$K$6:$K$20=$B50,'Race Result (3)'!$M$6:$M$20),2)),0,LARGE(IF('Race Result (3)'!$K$6:$K$20=$B50,'Race Result (3)'!$M$6:$M$20),2)),"")</f>
        <v>0</v>
      </c>
      <c r="AO50" s="146">
        <f t="array" ref="AO50">IF($B50&lt;&gt;"",IF(ISERROR(LARGE(IF('Race Result (4)'!$K$6:$K$20=$B50,'Race Result (4)'!$M$6:$M$20),1)),0,LARGE(IF('Race Result (4)'!$K$6:$K$20=$B50,'Race Result (4)'!$M$6:$M$20),1))+IF(ISERROR(LARGE(IF('Race Result (4)'!$K$6:$K$20=$B50,'Race Result (4)'!$M$6:$M$20),2)),0,LARGE(IF('Race Result (4)'!$K$6:$K$20=$B50,'Race Result (4)'!$M$6:$M$20),2)),"")</f>
        <v>0</v>
      </c>
      <c r="AP50" s="146">
        <f t="array" ref="AP50">IF($B50&lt;&gt;"",IF(ISERROR(LARGE(IF('Race Result (5)'!$K$6:$K$20=$B50,'Race Result (5)'!$M$6:$M$20),1)),0,LARGE(IF('Race Result (5)'!$K$6:$K$20=$B50,'Race Result (5)'!$M$6:$M$20),1))+IF(ISERROR(LARGE(IF('Race Result (5)'!$K$6:$K$20=$B50,'Race Result (5)'!$M$6:$M$20),2)),0,LARGE(IF('Race Result (5)'!$K$6:$K$20=$B50,'Race Result (5)'!$M$6:$M$20),2)),"")</f>
        <v>0</v>
      </c>
      <c r="AQ50" s="146">
        <f t="array" ref="AQ50">IF($B50&lt;&gt;"",IF(ISERROR(LARGE(IF('Race Result (6)'!$K$6:$K$20=$B50,'Race Result (6)'!$M$6:$M$20),1)),0,LARGE(IF('Race Result (6)'!$K$6:$K$20=$B50,'Race Result (6)'!$M$6:$M$20),1))+IF(ISERROR(LARGE(IF('Race Result (6)'!$K$6:$K$20=$B50,'Race Result (6)'!$M$6:$M$20),2)),0,LARGE(IF('Race Result (6)'!$K$6:$K$20=$B50,'Race Result (6)'!$M$6:$M$20),2)),"")</f>
        <v>0</v>
      </c>
      <c r="AR50" s="146">
        <f t="array" ref="AR50">IF($B50&lt;&gt;"",IF(ISERROR(LARGE(IF('Race Result (7)'!$K$6:$K$20=$B50,'Race Result (7)'!$M$6:$M$20),1)),0,LARGE(IF('Race Result (7)'!$K$6:$K$20=$B50,'Race Result (7)'!$M$6:$M$20),1))+IF(ISERROR(LARGE(IF('Race Result (7)'!$K$6:$K$20=$B50,'Race Result (7)'!$M$6:$M$20),2)),0,LARGE(IF('Race Result (7)'!$K$6:$K$20=$B50,'Race Result (7)'!$M$6:$M$20),2)),"")</f>
        <v>0</v>
      </c>
      <c r="AS50" s="146">
        <f t="array" ref="AS50">IF($B50&lt;&gt;"",IF(ISERROR(LARGE(IF('Race Result (8)'!$K$6:$K$20=$B50,'Race Result (8)'!$M$6:$M$20),1)),0,LARGE(IF('Race Result (8)'!$K$6:$K$20=$B50,'Race Result (8)'!$M$6:$M$20),1))+IF(ISERROR(LARGE(IF('Race Result (8)'!$K$6:$K$20=$B50,'Race Result (8)'!$M$6:$M$20),2)),0,LARGE(IF('Race Result (8)'!$K$6:$K$20=$B50,'Race Result (8)'!$M$6:$M$20),2)),"")</f>
        <v>0</v>
      </c>
      <c r="AT50" s="146">
        <f t="array" ref="AT50">IF($B50&lt;&gt;"",IF(ISERROR(LARGE(IF('Race Result (9)'!$K$6:$K$20=$B50,'Race Result (9)'!$M$6:$M$20),1)),0,LARGE(IF('Race Result (9)'!$K$6:$K$20=$B50,'Race Result (9)'!$M$6:$M$20),1))+IF(ISERROR(LARGE(IF('Race Result (9)'!$K$6:$K$20=$B50,'Race Result (9)'!$M$6:$M$20),2)),0,LARGE(IF('Race Result (9)'!$K$6:$K$20=$B50,'Race Result (9)'!$M$6:$M$20),2)),"")</f>
        <v>0</v>
      </c>
      <c r="AU50" s="146">
        <f t="array" ref="AU50">IF($B50&lt;&gt;"",IF(ISERROR(LARGE(IF('Race Result (10)'!$K$6:$K$20=$B50,'Race Result (10)'!$M$6:$M$20),1)),0,LARGE(IF('Race Result (10)'!$K$6:$K$20=$B50,'Race Result (10)'!$M$6:$M$20),1))+IF(ISERROR(LARGE(IF('Race Result (10)'!$K$6:$K$20=$B50,'Race Result (10)'!$M$6:$M$20),2)),0,LARGE(IF('Race Result (10)'!$K$6:$K$20=$B50,'Race Result (10)'!$M$6:$M$20),2)),"")</f>
        <v>0</v>
      </c>
      <c r="AV50" s="146">
        <f t="array" ref="AV50">IF($B50&lt;&gt;"",IF(ISERROR(LARGE(IF('Race Result (11)'!$K$6:$K$20=$B50,'Race Result (11)'!$M$6:$M$20),1)),0,LARGE(IF('Race Result (11)'!$K$6:$K$20=$B50,'Race Result (11)'!$M$6:$M$20),1))+IF(ISERROR(LARGE(IF('Race Result (11)'!$K$6:$K$20=$B50,'Race Result (11)'!$M$6:$M$20),2)),0,LARGE(IF('Race Result (11)'!$K$6:$K$20=$B50,'Race Result (11)'!$M$6:$M$20),2)),"")</f>
        <v>0</v>
      </c>
      <c r="AW50" s="146">
        <f t="array" ref="AW50">IF($B50&lt;&gt;"",IF(ISERROR(LARGE(IF('Race Result (12)'!$K$6:$K$20=$B50,'Race Result (12)'!$M$6:$M$20),1)),0,LARGE(IF('Race Result (12)'!$K$6:$K$20=$B50,'Race Result (12)'!$M$6:$M$20),1))+IF(ISERROR(LARGE(IF('Race Result (12)'!$K$6:$K$20=$B50,'Race Result (12)'!$M$6:$M$20),2)),0,LARGE(IF('Race Result (12)'!$K$6:$K$20=$B50,'Race Result (12)'!$M$6:$M$20),2)),"")</f>
        <v>0</v>
      </c>
      <c r="AX50" s="146">
        <f t="array" ref="AX50">IF($B50&lt;&gt;"",IF(ISERROR(LARGE(IF('Race Result (13)'!$K$6:$K$20=$B50,'Race Result (13)'!$M$6:$M$20),1)),0,LARGE(IF('Race Result (13)'!$K$6:$K$20=$B50,'Race Result (13)'!$M$6:$M$20),1))+IF(ISERROR(LARGE(IF('Race Result (13)'!$K$6:$K$20=$B50,'Race Result (13)'!$M$6:$M$20),2)),0,LARGE(IF('Race Result (13)'!$K$6:$K$20=$B50,'Race Result (13)'!$M$6:$M$20),2)),"")</f>
        <v>0</v>
      </c>
      <c r="AY50" s="146">
        <f t="array" ref="AY50">IF($B50&lt;&gt;"",IF(ISERROR(LARGE(IF('Race Result (14)'!$K$6:$K$20=$B50,'Race Result (14)'!$M$6:$M$20),1)),0,LARGE(IF('Race Result (14)'!$K$6:$K$20=$B50,'Race Result (14)'!$M$6:$M$20),1))+IF(ISERROR(LARGE(IF('Race Result (14)'!$K$6:$K$20=$B50,'Race Result (14)'!$M$6:$M$20),2)),0,LARGE(IF('Race Result (14)'!$K$6:$K$20=$B50,'Race Result (14)'!$M$6:$M$20),2)),"")</f>
        <v>0</v>
      </c>
      <c r="AZ50" s="146">
        <f t="array" ref="AZ50">IF($B50&lt;&gt;"",IF(ISERROR(LARGE(IF('Race Result (15)'!$K$6:$K$20=$B50,'Race Result (15)'!$M$6:$M$20),1)),0,LARGE(IF('Race Result (15)'!$K$6:$K$20=$B50,'Race Result (15)'!$M$6:$M$20),1))+IF(ISERROR(LARGE(IF('Race Result (15)'!$K$6:$K$20=$B50,'Race Result (15)'!$M$6:$M$20),2)),0,LARGE(IF('Race Result (15)'!$K$6:$K$20=$B50,'Race Result (15)'!$M$6:$M$20),2)),"")</f>
        <v>0</v>
      </c>
      <c r="BA50" s="146">
        <f t="array" ref="BA50">IF($B50&lt;&gt;"",IF(ISERROR(LARGE(IF('Race Result (16)'!$K$6:$K$20=$B50,'Race Result (16)'!$M$6:$M$20),1)),0,LARGE(IF('Race Result (16)'!$K$6:$K$20=$B50,'Race Result (16)'!$M$6:$M$20),1))+IF(ISERROR(LARGE(IF('Race Result (16)'!$K$6:$K$20=$B50,'Race Result (16)'!$M$6:$M$20),2)),0,LARGE(IF('Race Result (16)'!$K$6:$K$20=$B50,'Race Result (16)'!$M$6:$M$20),2)),"")</f>
        <v>0</v>
      </c>
      <c r="BB50" s="146">
        <f t="array" ref="BB50">IF($B50&lt;&gt;"",IF(ISERROR(LARGE(IF('Race Result (17)'!$K$6:$K$20=$B50,'Race Result (17)'!$M$6:$M$20),1)),0,LARGE(IF('Race Result (17)'!$K$6:$K$20=$B50,'Race Result (17)'!$M$6:$M$20),1))+IF(ISERROR(LARGE(IF('Race Result (17)'!$K$6:$K$20=$B50,'Race Result (17)'!$M$6:$M$20),2)),0,LARGE(IF('Race Result (17)'!$K$6:$K$20=$B50,'Race Result (17)'!$M$6:$M$20),2)),"")</f>
        <v>0</v>
      </c>
      <c r="BC50" s="146">
        <f t="array" ref="BC50">IF($B50&lt;&gt;"",IF(ISERROR(LARGE(IF('Race Result (18)'!$K$6:$K$20=$B50,'Race Result (18)'!$M$6:$M$20),1)),0,LARGE(IF('Race Result (18)'!$K$6:$K$20=$B50,'Race Result (18)'!$M$6:$M$20),1))+IF(ISERROR(LARGE(IF('Race Result (18)'!$K$6:$K$20=$B50,'Race Result (18)'!$M$6:$M$20),2)),0,LARGE(IF('Race Result (18)'!$K$6:$K$20=$B50,'Race Result (18)'!$M$6:$M$20),2)),"")</f>
        <v>0</v>
      </c>
      <c r="BF50" s="145">
        <f t="shared" si="76"/>
        <v>0</v>
      </c>
      <c r="BG50" s="145">
        <f t="shared" si="77"/>
        <v>0</v>
      </c>
      <c r="BH50" s="145">
        <f t="shared" si="78"/>
        <v>0</v>
      </c>
      <c r="BI50" s="145">
        <f t="shared" si="79"/>
        <v>0</v>
      </c>
      <c r="BJ50" s="145">
        <f t="shared" si="80"/>
        <v>0</v>
      </c>
      <c r="BK50" s="145">
        <f t="shared" si="81"/>
        <v>0</v>
      </c>
      <c r="BL50" s="145">
        <f t="shared" si="82"/>
        <v>0</v>
      </c>
      <c r="BM50" s="145">
        <f t="shared" si="83"/>
        <v>0</v>
      </c>
      <c r="BN50" s="145">
        <f t="shared" si="84"/>
        <v>0</v>
      </c>
      <c r="BO50" s="145">
        <f t="shared" si="85"/>
        <v>0</v>
      </c>
      <c r="BP50" s="145">
        <f t="shared" si="86"/>
        <v>0</v>
      </c>
      <c r="BQ50" s="145">
        <f t="shared" si="87"/>
        <v>0</v>
      </c>
      <c r="BR50" s="145">
        <f t="shared" si="88"/>
        <v>0</v>
      </c>
      <c r="BS50" s="145">
        <f t="shared" si="89"/>
        <v>0</v>
      </c>
      <c r="BT50" s="145">
        <f t="shared" si="90"/>
        <v>0</v>
      </c>
      <c r="BU50" s="145">
        <f t="shared" si="91"/>
        <v>0</v>
      </c>
      <c r="BV50" s="145">
        <f t="shared" si="92"/>
        <v>0</v>
      </c>
      <c r="BW50" s="145">
        <f t="shared" si="93"/>
        <v>0</v>
      </c>
      <c r="BZ50" s="145">
        <f>IF($B50&lt;&gt;"",RANK(BF50,BF$39:BF$52)+COUNTIF(BF$39:BF50,BF50)-1,"")</f>
        <v>12</v>
      </c>
      <c r="CA50" s="145">
        <f>IF($B50&lt;&gt;"",RANK(BG50,BG$39:BG$52)+COUNTIF(BG$39:BG50,BG50)-1,"")</f>
        <v>12</v>
      </c>
      <c r="CB50" s="145">
        <f>IF($B50&lt;&gt;"",RANK(BH50,BH$39:BH$52)+COUNTIF(BH$39:BH50,BH50)-1,"")</f>
        <v>12</v>
      </c>
      <c r="CC50" s="145">
        <f>IF($B50&lt;&gt;"",RANK(BI50,BI$39:BI$52)+COUNTIF(BI$39:BI50,BI50)-1,"")</f>
        <v>12</v>
      </c>
      <c r="CD50" s="145">
        <f>IF($B50&lt;&gt;"",RANK(BJ50,BJ$39:BJ$52)+COUNTIF(BJ$39:BJ50,BJ50)-1,"")</f>
        <v>12</v>
      </c>
      <c r="CE50" s="145">
        <f>IF($B50&lt;&gt;"",RANK(BK50,BK$39:BK$52)+COUNTIF(BK$39:BK50,BK50)-1,"")</f>
        <v>12</v>
      </c>
      <c r="CF50" s="145">
        <f>IF($B50&lt;&gt;"",RANK(BL50,BL$39:BL$52)+COUNTIF(BL$39:BL50,BL50)-1,"")</f>
        <v>12</v>
      </c>
      <c r="CG50" s="145">
        <f>IF($B50&lt;&gt;"",RANK(BM50,BM$39:BM$52)+COUNTIF(BM$39:BM50,BM50)-1,"")</f>
        <v>12</v>
      </c>
      <c r="CH50" s="145">
        <f>IF($B50&lt;&gt;"",RANK(BN50,BN$39:BN$52)+COUNTIF(BN$39:BN50,BN50)-1,"")</f>
        <v>12</v>
      </c>
      <c r="CI50" s="145">
        <f>IF($B50&lt;&gt;"",RANK(BO50,BO$39:BO$52)+COUNTIF(BO$39:BO50,BO50)-1,"")</f>
        <v>12</v>
      </c>
      <c r="CJ50" s="145">
        <f>IF($B50&lt;&gt;"",RANK(BP50,BP$39:BP$52)+COUNTIF(BP$39:BP50,BP50)-1,"")</f>
        <v>12</v>
      </c>
      <c r="CK50" s="145">
        <f>IF($B50&lt;&gt;"",RANK(BQ50,BQ$39:BQ$52)+COUNTIF(BQ$39:BQ50,BQ50)-1,"")</f>
        <v>12</v>
      </c>
      <c r="CL50" s="145">
        <f>IF($B50&lt;&gt;"",RANK(BR50,BR$39:BR$52)+COUNTIF(BR$39:BR50,BR50)-1,"")</f>
        <v>12</v>
      </c>
      <c r="CM50" s="145">
        <f>IF($B50&lt;&gt;"",RANK(BS50,BS$39:BS$52)+COUNTIF(BS$39:BS50,BS50)-1,"")</f>
        <v>12</v>
      </c>
      <c r="CN50" s="145">
        <f>IF($B50&lt;&gt;"",RANK(BT50,BT$39:BT$52)+COUNTIF(BT$39:BT50,BT50)-1,"")</f>
        <v>12</v>
      </c>
      <c r="CO50" s="145">
        <f>IF($B50&lt;&gt;"",RANK(BU50,BU$39:BU$52)+COUNTIF(BU$39:BU50,BU50)-1,"")</f>
        <v>12</v>
      </c>
      <c r="CP50" s="145">
        <f>IF($B50&lt;&gt;"",RANK(BV50,BV$39:BV$52)+COUNTIF(BV$39:BV50,BV50)-1,"")</f>
        <v>12</v>
      </c>
      <c r="CQ50" s="145">
        <f>IF($B50&lt;&gt;"",RANK(BW50,BW$39:BW$52)+COUNTIF(BW$39:BW50,BW50)-1,"")</f>
        <v>12</v>
      </c>
    </row>
    <row r="51" spans="1:95" x14ac:dyDescent="0.2">
      <c r="A51" s="144">
        <f t="shared" si="74"/>
        <v>13</v>
      </c>
      <c r="B51" s="144" t="str">
        <f>IF('Team and Driver'!P19&lt;&gt;"",'Team and Driver'!P19,"")</f>
        <v>Yamaha Factory Racing</v>
      </c>
      <c r="E51" s="144">
        <f t="shared" ref="E51:E52" si="95">IF(B51&lt;&gt;"",SUM(AL51:BE51),"")</f>
        <v>0</v>
      </c>
      <c r="AJ51" s="144">
        <f t="shared" ref="AJ51:AJ52" si="96">IF(B51&lt;&gt;"",SUMPRODUCT(($E$39:$E$52=E51)*($F$39:$F$52=F51)*($G$39:$G$52=G51)*($H$39:$H$52=H51)*($I$39:$I$52=I51)*($J$39:$J$52=J51)*($K$39:$K$52=K51)*($L$39:$L$52=L51)*($M$39:$M$52=M51)*($N$39:$N$52=N51)*($O$39:$O$52=O51)*($P$39:$P$52=P51)*($Q$39:$Q$52=Q51)*($R$39:$R$52=R51)*($S$39:$S$52=S51)*($T$39:$T$52=T51)*($AK$39:$AK$52&lt;AK51)),"")</f>
        <v>12</v>
      </c>
      <c r="AK51" s="144">
        <f t="shared" ref="AK51:AK52" si="97">IF(B51&lt;&gt;"",AK50+1,"")</f>
        <v>13</v>
      </c>
      <c r="AL51" s="146">
        <f t="array" ref="AL51">IF($B51&lt;&gt;"",IF(ISERROR(LARGE(IF('Race Result'!$K$6:$K$20=$B51,'Race Result'!$M$6:$M$20),1)),0,LARGE(IF('Race Result'!$K$6:$K$20=$B51,'Race Result'!$M$6:$M$20),1))+IF(ISERROR(LARGE(IF('Race Result'!$K$6:$K$20=$B51,'Race Result'!$M$6:$M$20),2)),0,LARGE(IF('Race Result'!$K$6:$K$20=$B51,'Race Result'!$M$6:$M$20),2)),"")</f>
        <v>0</v>
      </c>
      <c r="AM51" s="146">
        <f t="array" ref="AM51">IF($B51&lt;&gt;"",IF(ISERROR(LARGE(IF('Race Result (2)'!$K$6:$K$20=$B51,'Race Result (2)'!$M$6:$M$20),1)),0,LARGE(IF('Race Result (2)'!$K$6:$K$20=$B51,'Race Result (2)'!$M$6:$M$20),1))+IF(ISERROR(LARGE(IF('Race Result (2)'!$K$6:$K$20=$B51,'Race Result (2)'!$M$6:$M$20),2)),0,LARGE(IF('Race Result (2)'!$K$6:$K$20=$B51,'Race Result (2)'!$M$6:$M$20),2)),"")</f>
        <v>0</v>
      </c>
      <c r="AN51" s="146">
        <f t="array" ref="AN51">IF($B51&lt;&gt;"",IF(ISERROR(LARGE(IF('Race Result (3)'!$K$6:$K$20=$B51,'Race Result (3)'!$M$6:$M$20),1)),0,LARGE(IF('Race Result (3)'!$K$6:$K$20=$B51,'Race Result (3)'!$M$6:$M$20),1))+IF(ISERROR(LARGE(IF('Race Result (3)'!$K$6:$K$20=$B51,'Race Result (3)'!$M$6:$M$20),2)),0,LARGE(IF('Race Result (3)'!$K$6:$K$20=$B51,'Race Result (3)'!$M$6:$M$20),2)),"")</f>
        <v>0</v>
      </c>
      <c r="AO51" s="146">
        <f t="array" ref="AO51">IF($B51&lt;&gt;"",IF(ISERROR(LARGE(IF('Race Result (4)'!$K$6:$K$20=$B51,'Race Result (4)'!$M$6:$M$20),1)),0,LARGE(IF('Race Result (4)'!$K$6:$K$20=$B51,'Race Result (4)'!$M$6:$M$20),1))+IF(ISERROR(LARGE(IF('Race Result (4)'!$K$6:$K$20=$B51,'Race Result (4)'!$M$6:$M$20),2)),0,LARGE(IF('Race Result (4)'!$K$6:$K$20=$B51,'Race Result (4)'!$M$6:$M$20),2)),"")</f>
        <v>0</v>
      </c>
      <c r="AP51" s="146">
        <f t="array" ref="AP51">IF($B51&lt;&gt;"",IF(ISERROR(LARGE(IF('Race Result (5)'!$K$6:$K$20=$B51,'Race Result (5)'!$M$6:$M$20),1)),0,LARGE(IF('Race Result (5)'!$K$6:$K$20=$B51,'Race Result (5)'!$M$6:$M$20),1))+IF(ISERROR(LARGE(IF('Race Result (5)'!$K$6:$K$20=$B51,'Race Result (5)'!$M$6:$M$20),2)),0,LARGE(IF('Race Result (5)'!$K$6:$K$20=$B51,'Race Result (5)'!$M$6:$M$20),2)),"")</f>
        <v>0</v>
      </c>
      <c r="AQ51" s="146">
        <f t="array" ref="AQ51">IF($B51&lt;&gt;"",IF(ISERROR(LARGE(IF('Race Result (6)'!$K$6:$K$20=$B51,'Race Result (6)'!$M$6:$M$20),1)),0,LARGE(IF('Race Result (6)'!$K$6:$K$20=$B51,'Race Result (6)'!$M$6:$M$20),1))+IF(ISERROR(LARGE(IF('Race Result (6)'!$K$6:$K$20=$B51,'Race Result (6)'!$M$6:$M$20),2)),0,LARGE(IF('Race Result (6)'!$K$6:$K$20=$B51,'Race Result (6)'!$M$6:$M$20),2)),"")</f>
        <v>0</v>
      </c>
      <c r="AR51" s="146">
        <f t="array" ref="AR51">IF($B51&lt;&gt;"",IF(ISERROR(LARGE(IF('Race Result (7)'!$K$6:$K$20=$B51,'Race Result (7)'!$M$6:$M$20),1)),0,LARGE(IF('Race Result (7)'!$K$6:$K$20=$B51,'Race Result (7)'!$M$6:$M$20),1))+IF(ISERROR(LARGE(IF('Race Result (7)'!$K$6:$K$20=$B51,'Race Result (7)'!$M$6:$M$20),2)),0,LARGE(IF('Race Result (7)'!$K$6:$K$20=$B51,'Race Result (7)'!$M$6:$M$20),2)),"")</f>
        <v>0</v>
      </c>
      <c r="AS51" s="146">
        <f t="array" ref="AS51">IF($B51&lt;&gt;"",IF(ISERROR(LARGE(IF('Race Result (8)'!$K$6:$K$20=$B51,'Race Result (8)'!$M$6:$M$20),1)),0,LARGE(IF('Race Result (8)'!$K$6:$K$20=$B51,'Race Result (8)'!$M$6:$M$20),1))+IF(ISERROR(LARGE(IF('Race Result (8)'!$K$6:$K$20=$B51,'Race Result (8)'!$M$6:$M$20),2)),0,LARGE(IF('Race Result (8)'!$K$6:$K$20=$B51,'Race Result (8)'!$M$6:$M$20),2)),"")</f>
        <v>0</v>
      </c>
      <c r="AT51" s="146">
        <f t="array" ref="AT51">IF($B51&lt;&gt;"",IF(ISERROR(LARGE(IF('Race Result (9)'!$K$6:$K$20=$B51,'Race Result (9)'!$M$6:$M$20),1)),0,LARGE(IF('Race Result (9)'!$K$6:$K$20=$B51,'Race Result (9)'!$M$6:$M$20),1))+IF(ISERROR(LARGE(IF('Race Result (9)'!$K$6:$K$20=$B51,'Race Result (9)'!$M$6:$M$20),2)),0,LARGE(IF('Race Result (9)'!$K$6:$K$20=$B51,'Race Result (9)'!$M$6:$M$20),2)),"")</f>
        <v>0</v>
      </c>
      <c r="AU51" s="146">
        <f t="array" ref="AU51">IF($B51&lt;&gt;"",IF(ISERROR(LARGE(IF('Race Result (10)'!$K$6:$K$20=$B51,'Race Result (10)'!$M$6:$M$20),1)),0,LARGE(IF('Race Result (10)'!$K$6:$K$20=$B51,'Race Result (10)'!$M$6:$M$20),1))+IF(ISERROR(LARGE(IF('Race Result (10)'!$K$6:$K$20=$B51,'Race Result (10)'!$M$6:$M$20),2)),0,LARGE(IF('Race Result (10)'!$K$6:$K$20=$B51,'Race Result (10)'!$M$6:$M$20),2)),"")</f>
        <v>0</v>
      </c>
      <c r="AV51" s="146">
        <f t="array" ref="AV51">IF($B51&lt;&gt;"",IF(ISERROR(LARGE(IF('Race Result (11)'!$K$6:$K$20=$B51,'Race Result (11)'!$M$6:$M$20),1)),0,LARGE(IF('Race Result (11)'!$K$6:$K$20=$B51,'Race Result (11)'!$M$6:$M$20),1))+IF(ISERROR(LARGE(IF('Race Result (11)'!$K$6:$K$20=$B51,'Race Result (11)'!$M$6:$M$20),2)),0,LARGE(IF('Race Result (11)'!$K$6:$K$20=$B51,'Race Result (11)'!$M$6:$M$20),2)),"")</f>
        <v>0</v>
      </c>
      <c r="AW51" s="146">
        <f t="array" ref="AW51">IF($B51&lt;&gt;"",IF(ISERROR(LARGE(IF('Race Result (12)'!$K$6:$K$20=$B51,'Race Result (12)'!$M$6:$M$20),1)),0,LARGE(IF('Race Result (12)'!$K$6:$K$20=$B51,'Race Result (12)'!$M$6:$M$20),1))+IF(ISERROR(LARGE(IF('Race Result (12)'!$K$6:$K$20=$B51,'Race Result (12)'!$M$6:$M$20),2)),0,LARGE(IF('Race Result (12)'!$K$6:$K$20=$B51,'Race Result (12)'!$M$6:$M$20),2)),"")</f>
        <v>0</v>
      </c>
      <c r="AX51" s="146">
        <f t="array" ref="AX51">IF($B51&lt;&gt;"",IF(ISERROR(LARGE(IF('Race Result (13)'!$K$6:$K$20=$B51,'Race Result (13)'!$M$6:$M$20),1)),0,LARGE(IF('Race Result (13)'!$K$6:$K$20=$B51,'Race Result (13)'!$M$6:$M$20),1))+IF(ISERROR(LARGE(IF('Race Result (13)'!$K$6:$K$20=$B51,'Race Result (13)'!$M$6:$M$20),2)),0,LARGE(IF('Race Result (13)'!$K$6:$K$20=$B51,'Race Result (13)'!$M$6:$M$20),2)),"")</f>
        <v>0</v>
      </c>
      <c r="AY51" s="146">
        <f t="array" ref="AY51">IF($B51&lt;&gt;"",IF(ISERROR(LARGE(IF('Race Result (14)'!$K$6:$K$20=$B51,'Race Result (14)'!$M$6:$M$20),1)),0,LARGE(IF('Race Result (14)'!$K$6:$K$20=$B51,'Race Result (14)'!$M$6:$M$20),1))+IF(ISERROR(LARGE(IF('Race Result (14)'!$K$6:$K$20=$B51,'Race Result (14)'!$M$6:$M$20),2)),0,LARGE(IF('Race Result (14)'!$K$6:$K$20=$B51,'Race Result (14)'!$M$6:$M$20),2)),"")</f>
        <v>0</v>
      </c>
      <c r="AZ51" s="146">
        <f t="array" ref="AZ51">IF($B51&lt;&gt;"",IF(ISERROR(LARGE(IF('Race Result (15)'!$K$6:$K$20=$B51,'Race Result (15)'!$M$6:$M$20),1)),0,LARGE(IF('Race Result (15)'!$K$6:$K$20=$B51,'Race Result (15)'!$M$6:$M$20),1))+IF(ISERROR(LARGE(IF('Race Result (15)'!$K$6:$K$20=$B51,'Race Result (15)'!$M$6:$M$20),2)),0,LARGE(IF('Race Result (15)'!$K$6:$K$20=$B51,'Race Result (15)'!$M$6:$M$20),2)),"")</f>
        <v>0</v>
      </c>
      <c r="BA51" s="146">
        <f t="array" ref="BA51">IF($B51&lt;&gt;"",IF(ISERROR(LARGE(IF('Race Result (16)'!$K$6:$K$20=$B51,'Race Result (16)'!$M$6:$M$20),1)),0,LARGE(IF('Race Result (16)'!$K$6:$K$20=$B51,'Race Result (16)'!$M$6:$M$20),1))+IF(ISERROR(LARGE(IF('Race Result (16)'!$K$6:$K$20=$B51,'Race Result (16)'!$M$6:$M$20),2)),0,LARGE(IF('Race Result (16)'!$K$6:$K$20=$B51,'Race Result (16)'!$M$6:$M$20),2)),"")</f>
        <v>0</v>
      </c>
      <c r="BB51" s="146">
        <f t="array" ref="BB51">IF($B51&lt;&gt;"",IF(ISERROR(LARGE(IF('Race Result (17)'!$K$6:$K$20=$B51,'Race Result (17)'!$M$6:$M$20),1)),0,LARGE(IF('Race Result (17)'!$K$6:$K$20=$B51,'Race Result (17)'!$M$6:$M$20),1))+IF(ISERROR(LARGE(IF('Race Result (17)'!$K$6:$K$20=$B51,'Race Result (17)'!$M$6:$M$20),2)),0,LARGE(IF('Race Result (17)'!$K$6:$K$20=$B51,'Race Result (17)'!$M$6:$M$20),2)),"")</f>
        <v>0</v>
      </c>
      <c r="BC51" s="146">
        <f t="array" ref="BC51">IF($B51&lt;&gt;"",IF(ISERROR(LARGE(IF('Race Result (18)'!$K$6:$K$20=$B51,'Race Result (18)'!$M$6:$M$20),1)),0,LARGE(IF('Race Result (18)'!$K$6:$K$20=$B51,'Race Result (18)'!$M$6:$M$20),1))+IF(ISERROR(LARGE(IF('Race Result (18)'!$K$6:$K$20=$B51,'Race Result (18)'!$M$6:$M$20),2)),0,LARGE(IF('Race Result (18)'!$K$6:$K$20=$B51,'Race Result (18)'!$M$6:$M$20),2)),"")</f>
        <v>0</v>
      </c>
      <c r="BF51" s="145">
        <f t="shared" ref="BF51:BF52" si="98">AL51</f>
        <v>0</v>
      </c>
      <c r="BG51" s="145">
        <f t="shared" ref="BG51:BG52" si="99">IF($B51&lt;&gt;"",BF51+AM51,"")</f>
        <v>0</v>
      </c>
      <c r="BH51" s="145">
        <f t="shared" ref="BH51:BH52" si="100">IF($B51&lt;&gt;"",BG51+AN51,"")</f>
        <v>0</v>
      </c>
      <c r="BI51" s="145">
        <f t="shared" ref="BI51:BI52" si="101">IF($B51&lt;&gt;"",BH51+AO51,"")</f>
        <v>0</v>
      </c>
      <c r="BJ51" s="145">
        <f t="shared" ref="BJ51:BJ52" si="102">IF($B51&lt;&gt;"",BI51+AP51,"")</f>
        <v>0</v>
      </c>
      <c r="BK51" s="145">
        <f t="shared" ref="BK51:BK52" si="103">IF($B51&lt;&gt;"",BJ51+AQ51,"")</f>
        <v>0</v>
      </c>
      <c r="BL51" s="145">
        <f t="shared" ref="BL51:BL52" si="104">IF($B51&lt;&gt;"",BK51+AR51,"")</f>
        <v>0</v>
      </c>
      <c r="BM51" s="145">
        <f t="shared" ref="BM51:BM52" si="105">IF($B51&lt;&gt;"",BL51+AS51,"")</f>
        <v>0</v>
      </c>
      <c r="BN51" s="145">
        <f t="shared" ref="BN51:BN52" si="106">IF($B51&lt;&gt;"",BM51+AT51,"")</f>
        <v>0</v>
      </c>
      <c r="BO51" s="145">
        <f t="shared" ref="BO51:BO52" si="107">IF($B51&lt;&gt;"",BN51+AU51,"")</f>
        <v>0</v>
      </c>
      <c r="BP51" s="145">
        <f t="shared" ref="BP51:BP52" si="108">IF($B51&lt;&gt;"",BO51+AV51,"")</f>
        <v>0</v>
      </c>
      <c r="BQ51" s="145">
        <f t="shared" ref="BQ51:BQ52" si="109">IF($B51&lt;&gt;"",BP51+AW51,"")</f>
        <v>0</v>
      </c>
      <c r="BR51" s="145">
        <f t="shared" ref="BR51:BR52" si="110">IF($B51&lt;&gt;"",BQ51+AX51,"")</f>
        <v>0</v>
      </c>
      <c r="BS51" s="145">
        <f t="shared" ref="BS51:BS52" si="111">IF($B51&lt;&gt;"",BR51+AY51,"")</f>
        <v>0</v>
      </c>
      <c r="BT51" s="145">
        <f t="shared" ref="BT51:BT52" si="112">IF($B51&lt;&gt;"",BS51+AZ51,"")</f>
        <v>0</v>
      </c>
      <c r="BU51" s="145">
        <f t="shared" ref="BU51:BU52" si="113">IF($B51&lt;&gt;"",BT51+BA51,"")</f>
        <v>0</v>
      </c>
      <c r="BV51" s="145">
        <f t="shared" ref="BV51:BV52" si="114">IF($B51&lt;&gt;"",BU51+BB51,"")</f>
        <v>0</v>
      </c>
      <c r="BW51" s="145">
        <f t="shared" ref="BW51:BW52" si="115">IF($B51&lt;&gt;"",BV51+BC51,"")</f>
        <v>0</v>
      </c>
      <c r="BZ51" s="145">
        <f>IF($B51&lt;&gt;"",RANK(BF51,BF$39:BF$52)+COUNTIF(BF$39:BF51,BF51)-1,"")</f>
        <v>13</v>
      </c>
      <c r="CA51" s="145">
        <f>IF($B51&lt;&gt;"",RANK(BG51,BG$39:BG$52)+COUNTIF(BG$39:BG51,BG51)-1,"")</f>
        <v>13</v>
      </c>
      <c r="CB51" s="145">
        <f>IF($B51&lt;&gt;"",RANK(BH51,BH$39:BH$52)+COUNTIF(BH$39:BH51,BH51)-1,"")</f>
        <v>13</v>
      </c>
      <c r="CC51" s="145">
        <f>IF($B51&lt;&gt;"",RANK(BI51,BI$39:BI$52)+COUNTIF(BI$39:BI51,BI51)-1,"")</f>
        <v>13</v>
      </c>
      <c r="CD51" s="145">
        <f>IF($B51&lt;&gt;"",RANK(BJ51,BJ$39:BJ$52)+COUNTIF(BJ$39:BJ51,BJ51)-1,"")</f>
        <v>13</v>
      </c>
      <c r="CE51" s="145">
        <f>IF($B51&lt;&gt;"",RANK(BK51,BK$39:BK$52)+COUNTIF(BK$39:BK51,BK51)-1,"")</f>
        <v>13</v>
      </c>
      <c r="CF51" s="145">
        <f>IF($B51&lt;&gt;"",RANK(BL51,BL$39:BL$52)+COUNTIF(BL$39:BL51,BL51)-1,"")</f>
        <v>13</v>
      </c>
      <c r="CG51" s="145">
        <f>IF($B51&lt;&gt;"",RANK(BM51,BM$39:BM$52)+COUNTIF(BM$39:BM51,BM51)-1,"")</f>
        <v>13</v>
      </c>
      <c r="CH51" s="145">
        <f>IF($B51&lt;&gt;"",RANK(BN51,BN$39:BN$52)+COUNTIF(BN$39:BN51,BN51)-1,"")</f>
        <v>13</v>
      </c>
      <c r="CI51" s="145">
        <f>IF($B51&lt;&gt;"",RANK(BO51,BO$39:BO$52)+COUNTIF(BO$39:BO51,BO51)-1,"")</f>
        <v>13</v>
      </c>
      <c r="CJ51" s="145">
        <f>IF($B51&lt;&gt;"",RANK(BP51,BP$39:BP$52)+COUNTIF(BP$39:BP51,BP51)-1,"")</f>
        <v>13</v>
      </c>
      <c r="CK51" s="145">
        <f>IF($B51&lt;&gt;"",RANK(BQ51,BQ$39:BQ$52)+COUNTIF(BQ$39:BQ51,BQ51)-1,"")</f>
        <v>13</v>
      </c>
      <c r="CL51" s="145">
        <f>IF($B51&lt;&gt;"",RANK(BR51,BR$39:BR$52)+COUNTIF(BR$39:BR51,BR51)-1,"")</f>
        <v>13</v>
      </c>
      <c r="CM51" s="145">
        <f>IF($B51&lt;&gt;"",RANK(BS51,BS$39:BS$52)+COUNTIF(BS$39:BS51,BS51)-1,"")</f>
        <v>13</v>
      </c>
      <c r="CN51" s="145">
        <f>IF($B51&lt;&gt;"",RANK(BT51,BT$39:BT$52)+COUNTIF(BT$39:BT51,BT51)-1,"")</f>
        <v>13</v>
      </c>
      <c r="CO51" s="145">
        <f>IF($B51&lt;&gt;"",RANK(BU51,BU$39:BU$52)+COUNTIF(BU$39:BU51,BU51)-1,"")</f>
        <v>13</v>
      </c>
      <c r="CP51" s="145">
        <f>IF($B51&lt;&gt;"",RANK(BV51,BV$39:BV$52)+COUNTIF(BV$39:BV51,BV51)-1,"")</f>
        <v>13</v>
      </c>
      <c r="CQ51" s="145">
        <f>IF($B51&lt;&gt;"",RANK(BW51,BW$39:BW$52)+COUNTIF(BW$39:BW51,BW51)-1,"")</f>
        <v>13</v>
      </c>
    </row>
    <row r="52" spans="1:95" x14ac:dyDescent="0.2">
      <c r="A52" s="144" t="str">
        <f t="shared" si="74"/>
        <v/>
      </c>
      <c r="B52" s="144" t="str">
        <f>IF('Team and Driver'!P20&lt;&gt;"",'Team and Driver'!P20,"")</f>
        <v/>
      </c>
      <c r="E52" s="144" t="str">
        <f t="shared" si="95"/>
        <v/>
      </c>
      <c r="AJ52" s="144" t="str">
        <f t="shared" si="96"/>
        <v/>
      </c>
      <c r="AK52" s="144" t="str">
        <f t="shared" si="97"/>
        <v/>
      </c>
      <c r="AL52" s="146" t="str">
        <f t="array" ref="AL52">IF($B52&lt;&gt;"",IF(ISERROR(LARGE(IF('Race Result'!$K$6:$K$20=$B52,'Race Result'!$M$6:$M$20),1)),0,LARGE(IF('Race Result'!$K$6:$K$20=$B52,'Race Result'!$M$6:$M$20),1))+IF(ISERROR(LARGE(IF('Race Result'!$K$6:$K$20=$B52,'Race Result'!$M$6:$M$20),2)),0,LARGE(IF('Race Result'!$K$6:$K$20=$B52,'Race Result'!$M$6:$M$20),2)),"")</f>
        <v/>
      </c>
      <c r="AM52" s="146" t="str">
        <f t="array" ref="AM52">IF($B52&lt;&gt;"",IF(ISERROR(LARGE(IF('Race Result (2)'!$K$6:$K$20=$B52,'Race Result (2)'!$M$6:$M$20),1)),0,LARGE(IF('Race Result (2)'!$K$6:$K$20=$B52,'Race Result (2)'!$M$6:$M$20),1))+IF(ISERROR(LARGE(IF('Race Result (2)'!$K$6:$K$20=$B52,'Race Result (2)'!$M$6:$M$20),2)),0,LARGE(IF('Race Result (2)'!$K$6:$K$20=$B52,'Race Result (2)'!$M$6:$M$20),2)),"")</f>
        <v/>
      </c>
      <c r="AN52" s="146" t="str">
        <f t="array" ref="AN52">IF($B52&lt;&gt;"",IF(ISERROR(LARGE(IF('Race Result (3)'!$K$6:$K$20=$B52,'Race Result (3)'!$M$6:$M$20),1)),0,LARGE(IF('Race Result (3)'!$K$6:$K$20=$B52,'Race Result (3)'!$M$6:$M$20),1))+IF(ISERROR(LARGE(IF('Race Result (3)'!$K$6:$K$20=$B52,'Race Result (3)'!$M$6:$M$20),2)),0,LARGE(IF('Race Result (3)'!$K$6:$K$20=$B52,'Race Result (3)'!$M$6:$M$20),2)),"")</f>
        <v/>
      </c>
      <c r="AO52" s="146" t="str">
        <f t="array" ref="AO52">IF($B52&lt;&gt;"",IF(ISERROR(LARGE(IF('Race Result (4)'!$K$6:$K$20=$B52,'Race Result (4)'!$M$6:$M$20),1)),0,LARGE(IF('Race Result (4)'!$K$6:$K$20=$B52,'Race Result (4)'!$M$6:$M$20),1))+IF(ISERROR(LARGE(IF('Race Result (4)'!$K$6:$K$20=$B52,'Race Result (4)'!$M$6:$M$20),2)),0,LARGE(IF('Race Result (4)'!$K$6:$K$20=$B52,'Race Result (4)'!$M$6:$M$20),2)),"")</f>
        <v/>
      </c>
      <c r="AP52" s="146" t="str">
        <f t="array" ref="AP52">IF($B52&lt;&gt;"",IF(ISERROR(LARGE(IF('Race Result (5)'!$K$6:$K$20=$B52,'Race Result (5)'!$M$6:$M$20),1)),0,LARGE(IF('Race Result (5)'!$K$6:$K$20=$B52,'Race Result (5)'!$M$6:$M$20),1))+IF(ISERROR(LARGE(IF('Race Result (5)'!$K$6:$K$20=$B52,'Race Result (5)'!$M$6:$M$20),2)),0,LARGE(IF('Race Result (5)'!$K$6:$K$20=$B52,'Race Result (5)'!$M$6:$M$20),2)),"")</f>
        <v/>
      </c>
      <c r="AQ52" s="146" t="str">
        <f t="array" ref="AQ52">IF($B52&lt;&gt;"",IF(ISERROR(LARGE(IF('Race Result (6)'!$K$6:$K$20=$B52,'Race Result (6)'!$M$6:$M$20),1)),0,LARGE(IF('Race Result (6)'!$K$6:$K$20=$B52,'Race Result (6)'!$M$6:$M$20),1))+IF(ISERROR(LARGE(IF('Race Result (6)'!$K$6:$K$20=$B52,'Race Result (6)'!$M$6:$M$20),2)),0,LARGE(IF('Race Result (6)'!$K$6:$K$20=$B52,'Race Result (6)'!$M$6:$M$20),2)),"")</f>
        <v/>
      </c>
      <c r="AR52" s="146" t="str">
        <f t="array" ref="AR52">IF($B52&lt;&gt;"",IF(ISERROR(LARGE(IF('Race Result (7)'!$K$6:$K$20=$B52,'Race Result (7)'!$M$6:$M$20),1)),0,LARGE(IF('Race Result (7)'!$K$6:$K$20=$B52,'Race Result (7)'!$M$6:$M$20),1))+IF(ISERROR(LARGE(IF('Race Result (7)'!$K$6:$K$20=$B52,'Race Result (7)'!$M$6:$M$20),2)),0,LARGE(IF('Race Result (7)'!$K$6:$K$20=$B52,'Race Result (7)'!$M$6:$M$20),2)),"")</f>
        <v/>
      </c>
      <c r="AS52" s="146" t="str">
        <f t="array" ref="AS52">IF($B52&lt;&gt;"",IF(ISERROR(LARGE(IF('Race Result (8)'!$K$6:$K$20=$B52,'Race Result (8)'!$M$6:$M$20),1)),0,LARGE(IF('Race Result (8)'!$K$6:$K$20=$B52,'Race Result (8)'!$M$6:$M$20),1))+IF(ISERROR(LARGE(IF('Race Result (8)'!$K$6:$K$20=$B52,'Race Result (8)'!$M$6:$M$20),2)),0,LARGE(IF('Race Result (8)'!$K$6:$K$20=$B52,'Race Result (8)'!$M$6:$M$20),2)),"")</f>
        <v/>
      </c>
      <c r="AT52" s="146" t="str">
        <f t="array" ref="AT52">IF($B52&lt;&gt;"",IF(ISERROR(LARGE(IF('Race Result (9)'!$K$6:$K$20=$B52,'Race Result (9)'!$M$6:$M$20),1)),0,LARGE(IF('Race Result (9)'!$K$6:$K$20=$B52,'Race Result (9)'!$M$6:$M$20),1))+IF(ISERROR(LARGE(IF('Race Result (9)'!$K$6:$K$20=$B52,'Race Result (9)'!$M$6:$M$20),2)),0,LARGE(IF('Race Result (9)'!$K$6:$K$20=$B52,'Race Result (9)'!$M$6:$M$20),2)),"")</f>
        <v/>
      </c>
      <c r="AU52" s="146" t="str">
        <f t="array" ref="AU52">IF($B52&lt;&gt;"",IF(ISERROR(LARGE(IF('Race Result (10)'!$K$6:$K$20=$B52,'Race Result (10)'!$M$6:$M$20),1)),0,LARGE(IF('Race Result (10)'!$K$6:$K$20=$B52,'Race Result (10)'!$M$6:$M$20),1))+IF(ISERROR(LARGE(IF('Race Result (10)'!$K$6:$K$20=$B52,'Race Result (10)'!$M$6:$M$20),2)),0,LARGE(IF('Race Result (10)'!$K$6:$K$20=$B52,'Race Result (10)'!$M$6:$M$20),2)),"")</f>
        <v/>
      </c>
      <c r="AV52" s="146" t="str">
        <f t="array" ref="AV52">IF($B52&lt;&gt;"",IF(ISERROR(LARGE(IF('Race Result (11)'!$K$6:$K$20=$B52,'Race Result (11)'!$M$6:$M$20),1)),0,LARGE(IF('Race Result (11)'!$K$6:$K$20=$B52,'Race Result (11)'!$M$6:$M$20),1))+IF(ISERROR(LARGE(IF('Race Result (11)'!$K$6:$K$20=$B52,'Race Result (11)'!$M$6:$M$20),2)),0,LARGE(IF('Race Result (11)'!$K$6:$K$20=$B52,'Race Result (11)'!$M$6:$M$20),2)),"")</f>
        <v/>
      </c>
      <c r="AW52" s="146" t="str">
        <f t="array" ref="AW52">IF($B52&lt;&gt;"",IF(ISERROR(LARGE(IF('Race Result (12)'!$K$6:$K$20=$B52,'Race Result (12)'!$M$6:$M$20),1)),0,LARGE(IF('Race Result (12)'!$K$6:$K$20=$B52,'Race Result (12)'!$M$6:$M$20),1))+IF(ISERROR(LARGE(IF('Race Result (12)'!$K$6:$K$20=$B52,'Race Result (12)'!$M$6:$M$20),2)),0,LARGE(IF('Race Result (12)'!$K$6:$K$20=$B52,'Race Result (12)'!$M$6:$M$20),2)),"")</f>
        <v/>
      </c>
      <c r="AX52" s="146" t="str">
        <f t="array" ref="AX52">IF($B52&lt;&gt;"",IF(ISERROR(LARGE(IF('Race Result (13)'!$K$6:$K$20=$B52,'Race Result (13)'!$M$6:$M$20),1)),0,LARGE(IF('Race Result (13)'!$K$6:$K$20=$B52,'Race Result (13)'!$M$6:$M$20),1))+IF(ISERROR(LARGE(IF('Race Result (13)'!$K$6:$K$20=$B52,'Race Result (13)'!$M$6:$M$20),2)),0,LARGE(IF('Race Result (13)'!$K$6:$K$20=$B52,'Race Result (13)'!$M$6:$M$20),2)),"")</f>
        <v/>
      </c>
      <c r="AY52" s="146" t="str">
        <f t="array" ref="AY52">IF($B52&lt;&gt;"",IF(ISERROR(LARGE(IF('Race Result (14)'!$K$6:$K$20=$B52,'Race Result (14)'!$M$6:$M$20),1)),0,LARGE(IF('Race Result (14)'!$K$6:$K$20=$B52,'Race Result (14)'!$M$6:$M$20),1))+IF(ISERROR(LARGE(IF('Race Result (14)'!$K$6:$K$20=$B52,'Race Result (14)'!$M$6:$M$20),2)),0,LARGE(IF('Race Result (14)'!$K$6:$K$20=$B52,'Race Result (14)'!$M$6:$M$20),2)),"")</f>
        <v/>
      </c>
      <c r="AZ52" s="146" t="str">
        <f t="array" ref="AZ52">IF($B52&lt;&gt;"",IF(ISERROR(LARGE(IF('Race Result (15)'!$K$6:$K$20=$B52,'Race Result (15)'!$M$6:$M$20),1)),0,LARGE(IF('Race Result (15)'!$K$6:$K$20=$B52,'Race Result (15)'!$M$6:$M$20),1))+IF(ISERROR(LARGE(IF('Race Result (15)'!$K$6:$K$20=$B52,'Race Result (15)'!$M$6:$M$20),2)),0,LARGE(IF('Race Result (15)'!$K$6:$K$20=$B52,'Race Result (15)'!$M$6:$M$20),2)),"")</f>
        <v/>
      </c>
      <c r="BA52" s="146" t="str">
        <f t="array" ref="BA52">IF($B52&lt;&gt;"",IF(ISERROR(LARGE(IF('Race Result (16)'!$K$6:$K$20=$B52,'Race Result (16)'!$M$6:$M$20),1)),0,LARGE(IF('Race Result (16)'!$K$6:$K$20=$B52,'Race Result (16)'!$M$6:$M$20),1))+IF(ISERROR(LARGE(IF('Race Result (16)'!$K$6:$K$20=$B52,'Race Result (16)'!$M$6:$M$20),2)),0,LARGE(IF('Race Result (16)'!$K$6:$K$20=$B52,'Race Result (16)'!$M$6:$M$20),2)),"")</f>
        <v/>
      </c>
      <c r="BB52" s="146" t="str">
        <f t="array" ref="BB52">IF($B52&lt;&gt;"",IF(ISERROR(LARGE(IF('Race Result (17)'!$K$6:$K$20=$B52,'Race Result (17)'!$M$6:$M$20),1)),0,LARGE(IF('Race Result (17)'!$K$6:$K$20=$B52,'Race Result (17)'!$M$6:$M$20),1))+IF(ISERROR(LARGE(IF('Race Result (17)'!$K$6:$K$20=$B52,'Race Result (17)'!$M$6:$M$20),2)),0,LARGE(IF('Race Result (17)'!$K$6:$K$20=$B52,'Race Result (17)'!$M$6:$M$20),2)),"")</f>
        <v/>
      </c>
      <c r="BC52" s="146" t="str">
        <f t="array" ref="BC52">IF($B52&lt;&gt;"",IF(ISERROR(LARGE(IF('Race Result (18)'!$K$6:$K$20=$B52,'Race Result (18)'!$M$6:$M$20),1)),0,LARGE(IF('Race Result (18)'!$K$6:$K$20=$B52,'Race Result (18)'!$M$6:$M$20),1))+IF(ISERROR(LARGE(IF('Race Result (18)'!$K$6:$K$20=$B52,'Race Result (18)'!$M$6:$M$20),2)),0,LARGE(IF('Race Result (18)'!$K$6:$K$20=$B52,'Race Result (18)'!$M$6:$M$20),2)),"")</f>
        <v/>
      </c>
      <c r="BF52" s="145" t="str">
        <f t="shared" si="98"/>
        <v/>
      </c>
      <c r="BG52" s="145" t="str">
        <f t="shared" si="99"/>
        <v/>
      </c>
      <c r="BH52" s="145" t="str">
        <f t="shared" si="100"/>
        <v/>
      </c>
      <c r="BI52" s="145" t="str">
        <f t="shared" si="101"/>
        <v/>
      </c>
      <c r="BJ52" s="145" t="str">
        <f t="shared" si="102"/>
        <v/>
      </c>
      <c r="BK52" s="145" t="str">
        <f t="shared" si="103"/>
        <v/>
      </c>
      <c r="BL52" s="145" t="str">
        <f t="shared" si="104"/>
        <v/>
      </c>
      <c r="BM52" s="145" t="str">
        <f t="shared" si="105"/>
        <v/>
      </c>
      <c r="BN52" s="145" t="str">
        <f t="shared" si="106"/>
        <v/>
      </c>
      <c r="BO52" s="145" t="str">
        <f t="shared" si="107"/>
        <v/>
      </c>
      <c r="BP52" s="145" t="str">
        <f t="shared" si="108"/>
        <v/>
      </c>
      <c r="BQ52" s="145" t="str">
        <f t="shared" si="109"/>
        <v/>
      </c>
      <c r="BR52" s="145" t="str">
        <f t="shared" si="110"/>
        <v/>
      </c>
      <c r="BS52" s="145" t="str">
        <f t="shared" si="111"/>
        <v/>
      </c>
      <c r="BT52" s="145" t="str">
        <f t="shared" si="112"/>
        <v/>
      </c>
      <c r="BU52" s="145" t="str">
        <f t="shared" si="113"/>
        <v/>
      </c>
      <c r="BV52" s="145" t="str">
        <f t="shared" si="114"/>
        <v/>
      </c>
      <c r="BW52" s="145" t="str">
        <f t="shared" si="115"/>
        <v/>
      </c>
      <c r="BZ52" s="145" t="str">
        <f>IF($B52&lt;&gt;"",RANK(BF52,BF$39:BF$52)+COUNTIF(BF$39:BF52,BF52)-1,"")</f>
        <v/>
      </c>
      <c r="CA52" s="145" t="str">
        <f>IF($B52&lt;&gt;"",RANK(BG52,BG$39:BG$52)+COUNTIF(BG$39:BG52,BG52)-1,"")</f>
        <v/>
      </c>
      <c r="CB52" s="145" t="str">
        <f>IF($B52&lt;&gt;"",RANK(BH52,BH$39:BH$52)+COUNTIF(BH$39:BH52,BH52)-1,"")</f>
        <v/>
      </c>
      <c r="CC52" s="145" t="str">
        <f>IF($B52&lt;&gt;"",RANK(BI52,BI$39:BI$52)+COUNTIF(BI$39:BI52,BI52)-1,"")</f>
        <v/>
      </c>
      <c r="CD52" s="145" t="str">
        <f>IF($B52&lt;&gt;"",RANK(BJ52,BJ$39:BJ$52)+COUNTIF(BJ$39:BJ52,BJ52)-1,"")</f>
        <v/>
      </c>
      <c r="CE52" s="145" t="str">
        <f>IF($B52&lt;&gt;"",RANK(BK52,BK$39:BK$52)+COUNTIF(BK$39:BK52,BK52)-1,"")</f>
        <v/>
      </c>
      <c r="CF52" s="145" t="str">
        <f>IF($B52&lt;&gt;"",RANK(BL52,BL$39:BL$52)+COUNTIF(BL$39:BL52,BL52)-1,"")</f>
        <v/>
      </c>
      <c r="CG52" s="145" t="str">
        <f>IF($B52&lt;&gt;"",RANK(BM52,BM$39:BM$52)+COUNTIF(BM$39:BM52,BM52)-1,"")</f>
        <v/>
      </c>
      <c r="CH52" s="145" t="str">
        <f>IF($B52&lt;&gt;"",RANK(BN52,BN$39:BN$52)+COUNTIF(BN$39:BN52,BN52)-1,"")</f>
        <v/>
      </c>
      <c r="CI52" s="145" t="str">
        <f>IF($B52&lt;&gt;"",RANK(BO52,BO$39:BO$52)+COUNTIF(BO$39:BO52,BO52)-1,"")</f>
        <v/>
      </c>
      <c r="CJ52" s="145" t="str">
        <f>IF($B52&lt;&gt;"",RANK(BP52,BP$39:BP$52)+COUNTIF(BP$39:BP52,BP52)-1,"")</f>
        <v/>
      </c>
      <c r="CK52" s="145" t="str">
        <f>IF($B52&lt;&gt;"",RANK(BQ52,BQ$39:BQ$52)+COUNTIF(BQ$39:BQ52,BQ52)-1,"")</f>
        <v/>
      </c>
      <c r="CL52" s="145" t="str">
        <f>IF($B52&lt;&gt;"",RANK(BR52,BR$39:BR$52)+COUNTIF(BR$39:BR52,BR52)-1,"")</f>
        <v/>
      </c>
      <c r="CM52" s="145" t="str">
        <f>IF($B52&lt;&gt;"",RANK(BS52,BS$39:BS$52)+COUNTIF(BS$39:BS52,BS52)-1,"")</f>
        <v/>
      </c>
      <c r="CN52" s="145" t="str">
        <f>IF($B52&lt;&gt;"",RANK(BT52,BT$39:BT$52)+COUNTIF(BT$39:BT52,BT52)-1,"")</f>
        <v/>
      </c>
      <c r="CO52" s="145" t="str">
        <f>IF($B52&lt;&gt;"",RANK(BU52,BU$39:BU$52)+COUNTIF(BU$39:BU52,BU52)-1,"")</f>
        <v/>
      </c>
      <c r="CP52" s="145" t="str">
        <f>IF($B52&lt;&gt;"",RANK(BV52,BV$39:BV$52)+COUNTIF(BV$39:BV52,BV52)-1,"")</f>
        <v/>
      </c>
      <c r="CQ52" s="145" t="str">
        <f>IF($B52&lt;&gt;"",RANK(BW52,BW$39:BW$52)+COUNTIF(BW$39:BW52,BW52)-1,"")</f>
        <v/>
      </c>
    </row>
    <row r="54" spans="1:95" x14ac:dyDescent="0.2">
      <c r="A54" s="144" t="s">
        <v>5</v>
      </c>
      <c r="B54" s="144" t="s">
        <v>2</v>
      </c>
      <c r="E54" s="144" t="s">
        <v>3</v>
      </c>
      <c r="F54" s="144">
        <v>1</v>
      </c>
      <c r="G54" s="144">
        <v>2</v>
      </c>
      <c r="H54" s="144">
        <v>3</v>
      </c>
      <c r="I54" s="144">
        <v>4</v>
      </c>
      <c r="J54" s="144">
        <v>5</v>
      </c>
      <c r="K54" s="144">
        <v>6</v>
      </c>
      <c r="L54" s="144">
        <v>7</v>
      </c>
      <c r="M54" s="144">
        <v>8</v>
      </c>
      <c r="N54" s="144">
        <v>9</v>
      </c>
      <c r="O54" s="144">
        <v>10</v>
      </c>
      <c r="U54" s="144" t="s">
        <v>6</v>
      </c>
      <c r="V54" s="144" t="s">
        <v>7</v>
      </c>
      <c r="W54" s="144" t="s">
        <v>8</v>
      </c>
      <c r="X54" s="144" t="s">
        <v>9</v>
      </c>
      <c r="Y54" s="144" t="s">
        <v>10</v>
      </c>
      <c r="Z54" s="144" t="s">
        <v>11</v>
      </c>
      <c r="AA54" s="144" t="s">
        <v>12</v>
      </c>
      <c r="AB54" s="144" t="s">
        <v>13</v>
      </c>
      <c r="AC54" s="144" t="s">
        <v>30</v>
      </c>
      <c r="AD54" s="144" t="s">
        <v>31</v>
      </c>
      <c r="AJ54" s="144" t="s">
        <v>26</v>
      </c>
      <c r="AK54" s="144" t="s">
        <v>26</v>
      </c>
      <c r="AL54" s="145">
        <v>1</v>
      </c>
      <c r="AM54" s="145">
        <v>2</v>
      </c>
      <c r="AN54" s="145">
        <v>3</v>
      </c>
      <c r="AO54" s="145">
        <v>4</v>
      </c>
      <c r="AP54" s="145">
        <v>5</v>
      </c>
      <c r="AQ54" s="145">
        <v>6</v>
      </c>
      <c r="AR54" s="145">
        <v>7</v>
      </c>
      <c r="AS54" s="145">
        <v>8</v>
      </c>
      <c r="AT54" s="145">
        <v>9</v>
      </c>
      <c r="AU54" s="145">
        <v>10</v>
      </c>
      <c r="AV54" s="145">
        <v>11</v>
      </c>
      <c r="AW54" s="145">
        <v>12</v>
      </c>
      <c r="AX54" s="145">
        <v>13</v>
      </c>
      <c r="AY54" s="145">
        <v>14</v>
      </c>
      <c r="AZ54" s="145">
        <v>15</v>
      </c>
      <c r="BA54" s="145">
        <v>16</v>
      </c>
      <c r="BB54" s="145">
        <v>17</v>
      </c>
      <c r="BC54" s="145">
        <v>18</v>
      </c>
      <c r="BD54" s="145">
        <v>19</v>
      </c>
      <c r="BF54" s="145">
        <v>1</v>
      </c>
      <c r="BG54" s="145">
        <v>2</v>
      </c>
      <c r="BH54" s="145">
        <v>3</v>
      </c>
      <c r="BI54" s="145">
        <v>4</v>
      </c>
      <c r="BJ54" s="145">
        <v>5</v>
      </c>
      <c r="BK54" s="145">
        <v>6</v>
      </c>
      <c r="BL54" s="145">
        <v>7</v>
      </c>
      <c r="BM54" s="145">
        <v>8</v>
      </c>
      <c r="BN54" s="145">
        <v>9</v>
      </c>
      <c r="BO54" s="145">
        <v>10</v>
      </c>
      <c r="BP54" s="145">
        <v>11</v>
      </c>
      <c r="BQ54" s="145">
        <v>12</v>
      </c>
      <c r="BR54" s="145">
        <v>13</v>
      </c>
      <c r="BS54" s="145">
        <v>14</v>
      </c>
      <c r="BT54" s="145">
        <v>15</v>
      </c>
      <c r="BU54" s="145">
        <v>16</v>
      </c>
      <c r="BV54" s="145">
        <v>17</v>
      </c>
      <c r="BW54" s="145">
        <v>18</v>
      </c>
      <c r="BZ54" s="145">
        <v>1</v>
      </c>
      <c r="CA54" s="145">
        <v>2</v>
      </c>
      <c r="CB54" s="145">
        <v>3</v>
      </c>
      <c r="CC54" s="145">
        <v>4</v>
      </c>
      <c r="CD54" s="145">
        <v>5</v>
      </c>
      <c r="CE54" s="145">
        <v>6</v>
      </c>
      <c r="CF54" s="145">
        <v>7</v>
      </c>
      <c r="CG54" s="145">
        <v>8</v>
      </c>
      <c r="CH54" s="145">
        <v>9</v>
      </c>
      <c r="CI54" s="145">
        <v>10</v>
      </c>
      <c r="CJ54" s="145">
        <v>11</v>
      </c>
      <c r="CK54" s="145">
        <v>12</v>
      </c>
      <c r="CL54" s="145">
        <v>13</v>
      </c>
      <c r="CM54" s="145">
        <v>14</v>
      </c>
      <c r="CN54" s="145">
        <v>15</v>
      </c>
      <c r="CO54" s="145">
        <v>16</v>
      </c>
      <c r="CP54" s="145">
        <v>17</v>
      </c>
      <c r="CQ54" s="145">
        <v>18</v>
      </c>
    </row>
    <row r="55" spans="1:95" x14ac:dyDescent="0.2">
      <c r="A55" s="144">
        <f>IF(B55&lt;&gt;"",RANK(E55,E$55:E$62)+SUM(U55:AJ55),"")</f>
        <v>1</v>
      </c>
      <c r="B55" s="144" t="str">
        <f>IF('Team and Driver'!S7&lt;&gt;"",'Team and Driver'!S7,"")</f>
        <v>Yamaha</v>
      </c>
      <c r="E55" s="144">
        <f t="shared" ref="E55:E62" si="116">IF(B55&lt;&gt;"",SUM(AL55:BE55),"")</f>
        <v>0</v>
      </c>
      <c r="AJ55" s="144">
        <f>IF(B55&lt;&gt;"",SUMPRODUCT(($E$55:$E$62=E55)*($F$55:$F$62=F55)*($G$55:$G$62=G55)*($H$55:$H$62=H55)*($I$55:$I$62=I55)*($J$55:$J$62=J55)*($K$55:$K$62=K55)*($L$55:$L$62=L55)*($M$55:$M$62=M55)*($N$55:$N$62=N55)*($O$55:$O$62=O55)*($P$55:$P$62=P55)*($Q$55:$Q$62=Q55)*($R$55:$R$62=R55)*($S$55:$S$62=S55)*($T$55:$T$62=T55)*($AK$55:$AK$62&lt;AK55)),"")</f>
        <v>0</v>
      </c>
      <c r="AK55" s="144">
        <f>IF(B55&lt;&gt;"",1,"")</f>
        <v>1</v>
      </c>
      <c r="AL55" s="146">
        <f t="array" ref="AL55">IF($B55&lt;&gt;"",MAX(IF('Race Result'!$L$6:$L$20=$B55,'Race Result'!$M$6:$M$20)),"")</f>
        <v>0</v>
      </c>
      <c r="AM55" s="146">
        <f t="array" ref="AM55">IF($B55&lt;&gt;"",MAX(IF('Race Result (2)'!$L$6:$L$20=$B55,'Race Result (2)'!$M$6:$M$20)),"")</f>
        <v>0</v>
      </c>
      <c r="AN55" s="146">
        <f t="array" ref="AN55">IF($B55&lt;&gt;"",MAX(IF('Race Result (3)'!$L$6:$L$20=$B55,'Race Result (3)'!$M$6:$M$20)),"")</f>
        <v>0</v>
      </c>
      <c r="AO55" s="146">
        <f t="array" ref="AO55">IF($B55&lt;&gt;"",MAX(IF('Race Result (4)'!$L$6:$L$20=$B55,'Race Result (4)'!$M$6:$M$20)),"")</f>
        <v>0</v>
      </c>
      <c r="AP55" s="146">
        <f t="array" ref="AP55">IF($B55&lt;&gt;"",MAX(IF('Race Result (5)'!$L$6:$L$20=$B55,'Race Result (5)'!$M$6:$M$20)),"")</f>
        <v>0</v>
      </c>
      <c r="AQ55" s="146">
        <f t="array" ref="AQ55">IF($B55&lt;&gt;"",MAX(IF('Race Result (6)'!$L$6:$L$20=$B55,'Race Result (6)'!$M$6:$M$20)),"")</f>
        <v>0</v>
      </c>
      <c r="AR55" s="146">
        <f t="array" ref="AR55">IF($B55&lt;&gt;"",MAX(IF('Race Result (7)'!$L$6:$L$20=$B55,'Race Result (7)'!$M$6:$M$20)),"")</f>
        <v>0</v>
      </c>
      <c r="AS55" s="146">
        <f t="array" ref="AS55">IF($B55&lt;&gt;"",MAX(IF('Race Result (8)'!$L$6:$L$20=$B55,'Race Result (8)'!$M$6:$M$20)),"")</f>
        <v>0</v>
      </c>
      <c r="AT55" s="146">
        <f t="array" ref="AT55">IF($B55&lt;&gt;"",MAX(IF('Race Result (9)'!$L$6:$L$20=$B55,'Race Result (9)'!$M$6:$M$20)),"")</f>
        <v>0</v>
      </c>
      <c r="AU55" s="146">
        <f t="array" ref="AU55">IF($B55&lt;&gt;"",MAX(IF('Race Result (10)'!$L$6:$L$20=$B55,'Race Result (10)'!$M$6:$M$20)),"")</f>
        <v>0</v>
      </c>
      <c r="AV55" s="146">
        <f t="array" ref="AV55">IF($B55&lt;&gt;"",MAX(IF('Race Result (11)'!$L$6:$L$20=$B55,'Race Result (11)'!$M$6:$M$20)),"")</f>
        <v>0</v>
      </c>
      <c r="AW55" s="146">
        <f t="array" ref="AW55">IF($B55&lt;&gt;"",MAX(IF('Race Result (12)'!$L$6:$L$20=$B55,'Race Result (12)'!$M$6:$M$20)),"")</f>
        <v>0</v>
      </c>
      <c r="AX55" s="146">
        <f t="array" ref="AX55">IF($B55&lt;&gt;"",MAX(IF('Race Result (13)'!$L$6:$L$20=$B55,'Race Result (13)'!$M$6:$M$20)),"")</f>
        <v>0</v>
      </c>
      <c r="AY55" s="146">
        <f t="array" ref="AY55">IF($B55&lt;&gt;"",MAX(IF('Race Result (14)'!$L$6:$L$20=$B55,'Race Result (14)'!$M$6:$M$20)),"")</f>
        <v>0</v>
      </c>
      <c r="AZ55" s="146">
        <f t="array" ref="AZ55">IF($B55&lt;&gt;"",MAX(IF('Race Result (15)'!$L$6:$L$20=$B55,'Race Result (15)'!$M$6:$M$20)),"")</f>
        <v>0</v>
      </c>
      <c r="BA55" s="146">
        <f t="array" ref="BA55">IF($B55&lt;&gt;"",MAX(IF('Race Result (16)'!$L$6:$L$20=$B55,'Race Result (16)'!$M$6:$M$20)),"")</f>
        <v>0</v>
      </c>
      <c r="BB55" s="146">
        <f t="array" ref="BB55">IF($B55&lt;&gt;"",MAX(IF('Race Result (17)'!$L$6:$L$20=$B55,'Race Result (17)'!$M$6:$M$20)),"")</f>
        <v>0</v>
      </c>
      <c r="BC55" s="146">
        <f t="array" ref="BC55">IF($B55&lt;&gt;"",MAX(IF('Race Result (18)'!$L$6:$L$20=$B55,'Race Result (18)'!$M$6:$M$20)),"")</f>
        <v>0</v>
      </c>
      <c r="BF55" s="145">
        <f>AL55</f>
        <v>0</v>
      </c>
      <c r="BG55" s="145">
        <f t="shared" ref="BG55:BG62" si="117">IF($B55&lt;&gt;"",BF55+AM55,"")</f>
        <v>0</v>
      </c>
      <c r="BH55" s="145">
        <f t="shared" ref="BH55:BH62" si="118">IF($B55&lt;&gt;"",BG55+AN55,"")</f>
        <v>0</v>
      </c>
      <c r="BI55" s="145">
        <f t="shared" ref="BI55:BI62" si="119">IF($B55&lt;&gt;"",BH55+AO55,"")</f>
        <v>0</v>
      </c>
      <c r="BJ55" s="145">
        <f t="shared" ref="BJ55:BJ62" si="120">IF($B55&lt;&gt;"",BI55+AP55,"")</f>
        <v>0</v>
      </c>
      <c r="BK55" s="145">
        <f t="shared" ref="BK55:BK62" si="121">IF($B55&lt;&gt;"",BJ55+AQ55,"")</f>
        <v>0</v>
      </c>
      <c r="BL55" s="145">
        <f t="shared" ref="BL55:BL62" si="122">IF($B55&lt;&gt;"",BK55+AR55,"")</f>
        <v>0</v>
      </c>
      <c r="BM55" s="145">
        <f t="shared" ref="BM55:BM62" si="123">IF($B55&lt;&gt;"",BL55+AS55,"")</f>
        <v>0</v>
      </c>
      <c r="BN55" s="145">
        <f t="shared" ref="BN55:BN62" si="124">IF($B55&lt;&gt;"",BM55+AT55,"")</f>
        <v>0</v>
      </c>
      <c r="BO55" s="145">
        <f t="shared" ref="BO55:BO62" si="125">IF($B55&lt;&gt;"",BN55+AU55,"")</f>
        <v>0</v>
      </c>
      <c r="BP55" s="145">
        <f t="shared" ref="BP55:BP62" si="126">IF($B55&lt;&gt;"",BO55+AV55,"")</f>
        <v>0</v>
      </c>
      <c r="BQ55" s="145">
        <f t="shared" ref="BQ55:BQ62" si="127">IF($B55&lt;&gt;"",BP55+AW55,"")</f>
        <v>0</v>
      </c>
      <c r="BR55" s="145">
        <f t="shared" ref="BR55:BR62" si="128">IF($B55&lt;&gt;"",BQ55+AX55,"")</f>
        <v>0</v>
      </c>
      <c r="BS55" s="145">
        <f t="shared" ref="BS55:BS62" si="129">IF($B55&lt;&gt;"",BR55+AY55,"")</f>
        <v>0</v>
      </c>
      <c r="BT55" s="145">
        <f t="shared" ref="BT55:BT62" si="130">IF($B55&lt;&gt;"",BS55+AZ55,"")</f>
        <v>0</v>
      </c>
      <c r="BU55" s="145">
        <f t="shared" ref="BU55:BU62" si="131">IF($B55&lt;&gt;"",BT55+BA55,"")</f>
        <v>0</v>
      </c>
      <c r="BV55" s="145">
        <f t="shared" ref="BV55:BV62" si="132">IF($B55&lt;&gt;"",BU55+BB55,"")</f>
        <v>0</v>
      </c>
      <c r="BW55" s="145">
        <f t="shared" ref="BW55:BW62" si="133">IF($B55&lt;&gt;"",BV55+BC55,"")</f>
        <v>0</v>
      </c>
      <c r="BZ55" s="145">
        <f>IF($B55&lt;&gt;"",RANK(BF55,BF$55:BF$62)+COUNTIF(BF$55:BF62,BF55)-1,"")</f>
        <v>7</v>
      </c>
      <c r="CA55" s="145">
        <f>IF($B55&lt;&gt;"",RANK(BG55,BG$55:BG$62)+COUNTIF(BG$55:BG62,BG55)-1,"")</f>
        <v>7</v>
      </c>
      <c r="CB55" s="145">
        <f>IF($B55&lt;&gt;"",RANK(BH55,BH$55:BH$62)+COUNTIF(BH$55:BH62,BH55)-1,"")</f>
        <v>7</v>
      </c>
      <c r="CC55" s="145">
        <f>IF($B55&lt;&gt;"",RANK(BI55,BI$55:BI$62)+COUNTIF(BI$55:BI62,BI55)-1,"")</f>
        <v>7</v>
      </c>
      <c r="CD55" s="145">
        <f>IF($B55&lt;&gt;"",RANK(BJ55,BJ$55:BJ$62)+COUNTIF(BJ$55:BJ62,BJ55)-1,"")</f>
        <v>7</v>
      </c>
      <c r="CE55" s="145">
        <f>IF($B55&lt;&gt;"",RANK(BK55,BK$55:BK$62)+COUNTIF(BK$55:BK62,BK55)-1,"")</f>
        <v>7</v>
      </c>
      <c r="CF55" s="145">
        <f>IF($B55&lt;&gt;"",RANK(BL55,BL$55:BL$62)+COUNTIF(BL$55:BL62,BL55)-1,"")</f>
        <v>7</v>
      </c>
      <c r="CG55" s="145">
        <f>IF($B55&lt;&gt;"",RANK(BM55,BM$55:BM$62)+COUNTIF(BM$55:BM62,BM55)-1,"")</f>
        <v>7</v>
      </c>
      <c r="CH55" s="145">
        <f>IF($B55&lt;&gt;"",RANK(BN55,BN$55:BN$62)+COUNTIF(BN$55:BN62,BN55)-1,"")</f>
        <v>7</v>
      </c>
      <c r="CI55" s="145">
        <f>IF($B55&lt;&gt;"",RANK(BO55,BO$55:BO$62)+COUNTIF(BO$55:BO62,BO55)-1,"")</f>
        <v>7</v>
      </c>
      <c r="CJ55" s="145">
        <f>IF($B55&lt;&gt;"",RANK(BP55,BP$55:BP$62)+COUNTIF(BP$55:BP62,BP55)-1,"")</f>
        <v>7</v>
      </c>
      <c r="CK55" s="145">
        <f>IF($B55&lt;&gt;"",RANK(BQ55,BQ$55:BQ$62)+COUNTIF(BQ$55:BQ62,BQ55)-1,"")</f>
        <v>7</v>
      </c>
      <c r="CL55" s="145">
        <f>IF($B55&lt;&gt;"",RANK(BR55,BR$55:BR$62)+COUNTIF(BR$55:BR62,BR55)-1,"")</f>
        <v>7</v>
      </c>
      <c r="CM55" s="145">
        <f>IF($B55&lt;&gt;"",RANK(BS55,BS$55:BS$62)+COUNTIF(BS$55:BS62,BS55)-1,"")</f>
        <v>7</v>
      </c>
      <c r="CN55" s="145">
        <f>IF($B55&lt;&gt;"",RANK(BT55,BT$55:BT$62)+COUNTIF(BT$55:BT62,BT55)-1,"")</f>
        <v>7</v>
      </c>
      <c r="CO55" s="145">
        <f>IF($B55&lt;&gt;"",RANK(BU55,BU$55:BU$62)+COUNTIF(BU$55:BU62,BU55)-1,"")</f>
        <v>7</v>
      </c>
      <c r="CP55" s="145">
        <f>IF($B55&lt;&gt;"",RANK(BV55,BV$55:BV$62)+COUNTIF(BV$55:BV62,BV55)-1,"")</f>
        <v>7</v>
      </c>
      <c r="CQ55" s="145">
        <f>IF($B55&lt;&gt;"",RANK(BW55,BW$55:BW$62)+COUNTIF(BW$55:BW62,BW55)-1,"")</f>
        <v>7</v>
      </c>
    </row>
    <row r="56" spans="1:95" x14ac:dyDescent="0.2">
      <c r="A56" s="144">
        <f t="shared" ref="A56:A62" si="134">IF(B56&lt;&gt;"",RANK(E56,E$55:E$62)+SUM(U56:AJ56),"")</f>
        <v>2</v>
      </c>
      <c r="B56" s="144" t="str">
        <f>IF('Team and Driver'!S8&lt;&gt;"",'Team and Driver'!S8,"")</f>
        <v>Honda</v>
      </c>
      <c r="E56" s="144">
        <f t="shared" si="116"/>
        <v>0</v>
      </c>
      <c r="AJ56" s="144">
        <f t="shared" ref="AJ56:AJ62" si="135">IF(B56&lt;&gt;"",SUMPRODUCT(($E$55:$E$62=E56)*($F$55:$F$62=F56)*($G$55:$G$62=G56)*($H$55:$H$62=H56)*($I$55:$I$62=I56)*($J$55:$J$62=J56)*($K$55:$K$62=K56)*($L$55:$L$62=L56)*($M$55:$M$62=M56)*($N$55:$N$62=N56)*($O$55:$O$62=O56)*($P$55:$P$62=P56)*($Q$55:$Q$62=Q56)*($R$55:$R$62=R56)*($S$55:$S$62=S56)*($T$55:$T$62=T56)*($AK$55:$AK$62&lt;AK56)),"")</f>
        <v>1</v>
      </c>
      <c r="AK56" s="144">
        <f>IF(B56&lt;&gt;"",AK55+1,"")</f>
        <v>2</v>
      </c>
      <c r="AL56" s="146">
        <f t="array" ref="AL56">IF($B56&lt;&gt;"",MAX(IF('Race Result'!$L$6:$L$20=$B56,'Race Result'!$M$6:$M$20)),"")</f>
        <v>0</v>
      </c>
      <c r="AM56" s="146">
        <f t="array" ref="AM56">IF($B56&lt;&gt;"",MAX(IF('Race Result (2)'!$L$6:$L$20=$B56,'Race Result (2)'!$M$6:$M$20)),"")</f>
        <v>0</v>
      </c>
      <c r="AN56" s="146">
        <f t="array" ref="AN56">IF($B56&lt;&gt;"",MAX(IF('Race Result (3)'!$L$6:$L$20=$B56,'Race Result (3)'!$M$6:$M$20)),"")</f>
        <v>0</v>
      </c>
      <c r="AO56" s="146">
        <f t="array" ref="AO56">IF($B56&lt;&gt;"",MAX(IF('Race Result (4)'!$L$6:$L$20=$B56,'Race Result (4)'!$M$6:$M$20)),"")</f>
        <v>0</v>
      </c>
      <c r="AP56" s="146">
        <f t="array" ref="AP56">IF($B56&lt;&gt;"",MAX(IF('Race Result (5)'!$L$6:$L$20=$B56,'Race Result (5)'!$M$6:$M$20)),"")</f>
        <v>0</v>
      </c>
      <c r="AQ56" s="146">
        <f t="array" ref="AQ56">IF($B56&lt;&gt;"",MAX(IF('Race Result (6)'!$L$6:$L$20=$B56,'Race Result (6)'!$M$6:$M$20)),"")</f>
        <v>0</v>
      </c>
      <c r="AR56" s="146">
        <f t="array" ref="AR56">IF($B56&lt;&gt;"",MAX(IF('Race Result (7)'!$L$6:$L$20=$B56,'Race Result (7)'!$M$6:$M$20)),"")</f>
        <v>0</v>
      </c>
      <c r="AS56" s="146">
        <f t="array" ref="AS56">IF($B56&lt;&gt;"",MAX(IF('Race Result (8)'!$L$6:$L$20=$B56,'Race Result (8)'!$M$6:$M$20)),"")</f>
        <v>0</v>
      </c>
      <c r="AT56" s="146">
        <f t="array" ref="AT56">IF($B56&lt;&gt;"",MAX(IF('Race Result (9)'!$L$6:$L$20=$B56,'Race Result (9)'!$M$6:$M$20)),"")</f>
        <v>0</v>
      </c>
      <c r="AU56" s="146">
        <f t="array" ref="AU56">IF($B56&lt;&gt;"",MAX(IF('Race Result (10)'!$L$6:$L$20=$B56,'Race Result (10)'!$M$6:$M$20)),"")</f>
        <v>0</v>
      </c>
      <c r="AV56" s="146">
        <f t="array" ref="AV56">IF($B56&lt;&gt;"",MAX(IF('Race Result (11)'!$L$6:$L$20=$B56,'Race Result (11)'!$M$6:$M$20)),"")</f>
        <v>0</v>
      </c>
      <c r="AW56" s="146">
        <f t="array" ref="AW56">IF($B56&lt;&gt;"",MAX(IF('Race Result (12)'!$L$6:$L$20=$B56,'Race Result (12)'!$M$6:$M$20)),"")</f>
        <v>0</v>
      </c>
      <c r="AX56" s="146">
        <f t="array" ref="AX56">IF($B56&lt;&gt;"",MAX(IF('Race Result (13)'!$L$6:$L$20=$B56,'Race Result (13)'!$M$6:$M$20)),"")</f>
        <v>0</v>
      </c>
      <c r="AY56" s="146">
        <f t="array" ref="AY56">IF($B56&lt;&gt;"",MAX(IF('Race Result (14)'!$L$6:$L$20=$B56,'Race Result (14)'!$M$6:$M$20)),"")</f>
        <v>0</v>
      </c>
      <c r="AZ56" s="146">
        <f t="array" ref="AZ56">IF($B56&lt;&gt;"",MAX(IF('Race Result (15)'!$L$6:$L$20=$B56,'Race Result (15)'!$M$6:$M$20)),"")</f>
        <v>0</v>
      </c>
      <c r="BA56" s="146">
        <f t="array" ref="BA56">IF($B56&lt;&gt;"",MAX(IF('Race Result (16)'!$L$6:$L$20=$B56,'Race Result (16)'!$M$6:$M$20)),"")</f>
        <v>0</v>
      </c>
      <c r="BB56" s="146">
        <f t="array" ref="BB56">IF($B56&lt;&gt;"",MAX(IF('Race Result (17)'!$L$6:$L$20=$B56,'Race Result (17)'!$M$6:$M$20)),"")</f>
        <v>0</v>
      </c>
      <c r="BC56" s="146">
        <f t="array" ref="BC56">IF($B56&lt;&gt;"",MAX(IF('Race Result (18)'!$L$6:$L$20=$B56,'Race Result (18)'!$M$6:$M$20)),"")</f>
        <v>0</v>
      </c>
      <c r="BF56" s="145">
        <f t="shared" ref="BF56:BF62" si="136">AL56</f>
        <v>0</v>
      </c>
      <c r="BG56" s="145">
        <f t="shared" si="117"/>
        <v>0</v>
      </c>
      <c r="BH56" s="145">
        <f t="shared" si="118"/>
        <v>0</v>
      </c>
      <c r="BI56" s="145">
        <f t="shared" si="119"/>
        <v>0</v>
      </c>
      <c r="BJ56" s="145">
        <f t="shared" si="120"/>
        <v>0</v>
      </c>
      <c r="BK56" s="145">
        <f t="shared" si="121"/>
        <v>0</v>
      </c>
      <c r="BL56" s="145">
        <f t="shared" si="122"/>
        <v>0</v>
      </c>
      <c r="BM56" s="145">
        <f t="shared" si="123"/>
        <v>0</v>
      </c>
      <c r="BN56" s="145">
        <f t="shared" si="124"/>
        <v>0</v>
      </c>
      <c r="BO56" s="145">
        <f t="shared" si="125"/>
        <v>0</v>
      </c>
      <c r="BP56" s="145">
        <f t="shared" si="126"/>
        <v>0</v>
      </c>
      <c r="BQ56" s="145">
        <f t="shared" si="127"/>
        <v>0</v>
      </c>
      <c r="BR56" s="145">
        <f t="shared" si="128"/>
        <v>0</v>
      </c>
      <c r="BS56" s="145">
        <f t="shared" si="129"/>
        <v>0</v>
      </c>
      <c r="BT56" s="145">
        <f t="shared" si="130"/>
        <v>0</v>
      </c>
      <c r="BU56" s="145">
        <f t="shared" si="131"/>
        <v>0</v>
      </c>
      <c r="BV56" s="145">
        <f t="shared" si="132"/>
        <v>0</v>
      </c>
      <c r="BW56" s="145">
        <f t="shared" si="133"/>
        <v>0</v>
      </c>
      <c r="BZ56" s="145">
        <f>IF($B56&lt;&gt;"",RANK(BF56,BF$55:BF$62)+COUNTIF(BF$55:BF63,BF56)-1,"")</f>
        <v>7</v>
      </c>
      <c r="CA56" s="145">
        <f>IF($B56&lt;&gt;"",RANK(BG56,BG$55:BG$62)+COUNTIF(BG$55:BG63,BG56)-1,"")</f>
        <v>7</v>
      </c>
      <c r="CB56" s="145">
        <f>IF($B56&lt;&gt;"",RANK(BH56,BH$55:BH$62)+COUNTIF(BH$55:BH63,BH56)-1,"")</f>
        <v>7</v>
      </c>
      <c r="CC56" s="145">
        <f>IF($B56&lt;&gt;"",RANK(BI56,BI$55:BI$62)+COUNTIF(BI$55:BI63,BI56)-1,"")</f>
        <v>7</v>
      </c>
      <c r="CD56" s="145">
        <f>IF($B56&lt;&gt;"",RANK(BJ56,BJ$55:BJ$62)+COUNTIF(BJ$55:BJ63,BJ56)-1,"")</f>
        <v>7</v>
      </c>
      <c r="CE56" s="145">
        <f>IF($B56&lt;&gt;"",RANK(BK56,BK$55:BK$62)+COUNTIF(BK$55:BK63,BK56)-1,"")</f>
        <v>7</v>
      </c>
      <c r="CF56" s="145">
        <f>IF($B56&lt;&gt;"",RANK(BL56,BL$55:BL$62)+COUNTIF(BL$55:BL63,BL56)-1,"")</f>
        <v>7</v>
      </c>
      <c r="CG56" s="145">
        <f>IF($B56&lt;&gt;"",RANK(BM56,BM$55:BM$62)+COUNTIF(BM$55:BM63,BM56)-1,"")</f>
        <v>7</v>
      </c>
      <c r="CH56" s="145">
        <f>IF($B56&lt;&gt;"",RANK(BN56,BN$55:BN$62)+COUNTIF(BN$55:BN63,BN56)-1,"")</f>
        <v>7</v>
      </c>
      <c r="CI56" s="145">
        <f>IF($B56&lt;&gt;"",RANK(BO56,BO$55:BO$62)+COUNTIF(BO$55:BO63,BO56)-1,"")</f>
        <v>7</v>
      </c>
      <c r="CJ56" s="145">
        <f>IF($B56&lt;&gt;"",RANK(BP56,BP$55:BP$62)+COUNTIF(BP$55:BP63,BP56)-1,"")</f>
        <v>7</v>
      </c>
      <c r="CK56" s="145">
        <f>IF($B56&lt;&gt;"",RANK(BQ56,BQ$55:BQ$62)+COUNTIF(BQ$55:BQ63,BQ56)-1,"")</f>
        <v>7</v>
      </c>
      <c r="CL56" s="145">
        <f>IF($B56&lt;&gt;"",RANK(BR56,BR$55:BR$62)+COUNTIF(BR$55:BR63,BR56)-1,"")</f>
        <v>7</v>
      </c>
      <c r="CM56" s="145">
        <f>IF($B56&lt;&gt;"",RANK(BS56,BS$55:BS$62)+COUNTIF(BS$55:BS63,BS56)-1,"")</f>
        <v>7</v>
      </c>
      <c r="CN56" s="145">
        <f>IF($B56&lt;&gt;"",RANK(BT56,BT$55:BT$62)+COUNTIF(BT$55:BT63,BT56)-1,"")</f>
        <v>7</v>
      </c>
      <c r="CO56" s="145">
        <f>IF($B56&lt;&gt;"",RANK(BU56,BU$55:BU$62)+COUNTIF(BU$55:BU63,BU56)-1,"")</f>
        <v>7</v>
      </c>
      <c r="CP56" s="145">
        <f>IF($B56&lt;&gt;"",RANK(BV56,BV$55:BV$62)+COUNTIF(BV$55:BV63,BV56)-1,"")</f>
        <v>7</v>
      </c>
      <c r="CQ56" s="145">
        <f>IF($B56&lt;&gt;"",RANK(BW56,BW$55:BW$62)+COUNTIF(BW$55:BW63,BW56)-1,"")</f>
        <v>7</v>
      </c>
    </row>
    <row r="57" spans="1:95" x14ac:dyDescent="0.2">
      <c r="A57" s="144">
        <f t="shared" si="134"/>
        <v>3</v>
      </c>
      <c r="B57" s="144" t="str">
        <f>IF('Team and Driver'!S9&lt;&gt;"",'Team and Driver'!S9,"")</f>
        <v>Ducati</v>
      </c>
      <c r="E57" s="144">
        <f t="shared" si="116"/>
        <v>0</v>
      </c>
      <c r="AJ57" s="144">
        <f t="shared" si="135"/>
        <v>2</v>
      </c>
      <c r="AK57" s="144">
        <f t="shared" ref="AK57:AK62" si="137">IF(B57&lt;&gt;"",AK56+1,"")</f>
        <v>3</v>
      </c>
      <c r="AL57" s="146">
        <f t="array" ref="AL57">IF($B57&lt;&gt;"",MAX(IF('Race Result'!$L$6:$L$20=$B57,'Race Result'!$M$6:$M$20)),"")</f>
        <v>0</v>
      </c>
      <c r="AM57" s="146">
        <f t="array" ref="AM57">IF($B57&lt;&gt;"",MAX(IF('Race Result (2)'!$L$6:$L$20=$B57,'Race Result (2)'!$M$6:$M$20)),"")</f>
        <v>0</v>
      </c>
      <c r="AN57" s="146">
        <f t="array" ref="AN57">IF($B57&lt;&gt;"",MAX(IF('Race Result (3)'!$L$6:$L$20=$B57,'Race Result (3)'!$M$6:$M$20)),"")</f>
        <v>0</v>
      </c>
      <c r="AO57" s="146">
        <f t="array" ref="AO57">IF($B57&lt;&gt;"",MAX(IF('Race Result (4)'!$L$6:$L$20=$B57,'Race Result (4)'!$M$6:$M$20)),"")</f>
        <v>0</v>
      </c>
      <c r="AP57" s="146">
        <f t="array" ref="AP57">IF($B57&lt;&gt;"",MAX(IF('Race Result (5)'!$L$6:$L$20=$B57,'Race Result (5)'!$M$6:$M$20)),"")</f>
        <v>0</v>
      </c>
      <c r="AQ57" s="146">
        <f t="array" ref="AQ57">IF($B57&lt;&gt;"",MAX(IF('Race Result (6)'!$L$6:$L$20=$B57,'Race Result (6)'!$M$6:$M$20)),"")</f>
        <v>0</v>
      </c>
      <c r="AR57" s="146">
        <f t="array" ref="AR57">IF($B57&lt;&gt;"",MAX(IF('Race Result (7)'!$L$6:$L$20=$B57,'Race Result (7)'!$M$6:$M$20)),"")</f>
        <v>0</v>
      </c>
      <c r="AS57" s="146">
        <f t="array" ref="AS57">IF($B57&lt;&gt;"",MAX(IF('Race Result (8)'!$L$6:$L$20=$B57,'Race Result (8)'!$M$6:$M$20)),"")</f>
        <v>0</v>
      </c>
      <c r="AT57" s="146">
        <f t="array" ref="AT57">IF($B57&lt;&gt;"",MAX(IF('Race Result (9)'!$L$6:$L$20=$B57,'Race Result (9)'!$M$6:$M$20)),"")</f>
        <v>0</v>
      </c>
      <c r="AU57" s="146">
        <f t="array" ref="AU57">IF($B57&lt;&gt;"",MAX(IF('Race Result (10)'!$L$6:$L$20=$B57,'Race Result (10)'!$M$6:$M$20)),"")</f>
        <v>0</v>
      </c>
      <c r="AV57" s="146">
        <f t="array" ref="AV57">IF($B57&lt;&gt;"",MAX(IF('Race Result (11)'!$L$6:$L$20=$B57,'Race Result (11)'!$M$6:$M$20)),"")</f>
        <v>0</v>
      </c>
      <c r="AW57" s="146">
        <f t="array" ref="AW57">IF($B57&lt;&gt;"",MAX(IF('Race Result (12)'!$L$6:$L$20=$B57,'Race Result (12)'!$M$6:$M$20)),"")</f>
        <v>0</v>
      </c>
      <c r="AX57" s="146">
        <f t="array" ref="AX57">IF($B57&lt;&gt;"",MAX(IF('Race Result (13)'!$L$6:$L$20=$B57,'Race Result (13)'!$M$6:$M$20)),"")</f>
        <v>0</v>
      </c>
      <c r="AY57" s="146">
        <f t="array" ref="AY57">IF($B57&lt;&gt;"",MAX(IF('Race Result (14)'!$L$6:$L$20=$B57,'Race Result (14)'!$M$6:$M$20)),"")</f>
        <v>0</v>
      </c>
      <c r="AZ57" s="146">
        <f t="array" ref="AZ57">IF($B57&lt;&gt;"",MAX(IF('Race Result (15)'!$L$6:$L$20=$B57,'Race Result (15)'!$M$6:$M$20)),"")</f>
        <v>0</v>
      </c>
      <c r="BA57" s="146">
        <f t="array" ref="BA57">IF($B57&lt;&gt;"",MAX(IF('Race Result (16)'!$L$6:$L$20=$B57,'Race Result (16)'!$M$6:$M$20)),"")</f>
        <v>0</v>
      </c>
      <c r="BB57" s="146">
        <f t="array" ref="BB57">IF($B57&lt;&gt;"",MAX(IF('Race Result (17)'!$L$6:$L$20=$B57,'Race Result (17)'!$M$6:$M$20)),"")</f>
        <v>0</v>
      </c>
      <c r="BC57" s="146">
        <f t="array" ref="BC57">IF($B57&lt;&gt;"",MAX(IF('Race Result (18)'!$L$6:$L$20=$B57,'Race Result (18)'!$M$6:$M$20)),"")</f>
        <v>0</v>
      </c>
      <c r="BF57" s="145">
        <f t="shared" si="136"/>
        <v>0</v>
      </c>
      <c r="BG57" s="145">
        <f t="shared" si="117"/>
        <v>0</v>
      </c>
      <c r="BH57" s="145">
        <f t="shared" si="118"/>
        <v>0</v>
      </c>
      <c r="BI57" s="145">
        <f t="shared" si="119"/>
        <v>0</v>
      </c>
      <c r="BJ57" s="145">
        <f t="shared" si="120"/>
        <v>0</v>
      </c>
      <c r="BK57" s="145">
        <f t="shared" si="121"/>
        <v>0</v>
      </c>
      <c r="BL57" s="145">
        <f t="shared" si="122"/>
        <v>0</v>
      </c>
      <c r="BM57" s="145">
        <f t="shared" si="123"/>
        <v>0</v>
      </c>
      <c r="BN57" s="145">
        <f t="shared" si="124"/>
        <v>0</v>
      </c>
      <c r="BO57" s="145">
        <f t="shared" si="125"/>
        <v>0</v>
      </c>
      <c r="BP57" s="145">
        <f t="shared" si="126"/>
        <v>0</v>
      </c>
      <c r="BQ57" s="145">
        <f t="shared" si="127"/>
        <v>0</v>
      </c>
      <c r="BR57" s="145">
        <f t="shared" si="128"/>
        <v>0</v>
      </c>
      <c r="BS57" s="145">
        <f t="shared" si="129"/>
        <v>0</v>
      </c>
      <c r="BT57" s="145">
        <f t="shared" si="130"/>
        <v>0</v>
      </c>
      <c r="BU57" s="145">
        <f t="shared" si="131"/>
        <v>0</v>
      </c>
      <c r="BV57" s="145">
        <f t="shared" si="132"/>
        <v>0</v>
      </c>
      <c r="BW57" s="145">
        <f t="shared" si="133"/>
        <v>0</v>
      </c>
      <c r="BZ57" s="145">
        <f>IF($B57&lt;&gt;"",RANK(BF57,BF$55:BF$62)+COUNTIF(BF$55:BF64,BF57)-1,"")</f>
        <v>7</v>
      </c>
      <c r="CA57" s="145">
        <f>IF($B57&lt;&gt;"",RANK(BG57,BG$55:BG$62)+COUNTIF(BG$55:BG64,BG57)-1,"")</f>
        <v>7</v>
      </c>
      <c r="CB57" s="145">
        <f>IF($B57&lt;&gt;"",RANK(BH57,BH$55:BH$62)+COUNTIF(BH$55:BH64,BH57)-1,"")</f>
        <v>7</v>
      </c>
      <c r="CC57" s="145">
        <f>IF($B57&lt;&gt;"",RANK(BI57,BI$55:BI$62)+COUNTIF(BI$55:BI64,BI57)-1,"")</f>
        <v>7</v>
      </c>
      <c r="CD57" s="145">
        <f>IF($B57&lt;&gt;"",RANK(BJ57,BJ$55:BJ$62)+COUNTIF(BJ$55:BJ64,BJ57)-1,"")</f>
        <v>7</v>
      </c>
      <c r="CE57" s="145">
        <f>IF($B57&lt;&gt;"",RANK(BK57,BK$55:BK$62)+COUNTIF(BK$55:BK64,BK57)-1,"")</f>
        <v>7</v>
      </c>
      <c r="CF57" s="145">
        <f>IF($B57&lt;&gt;"",RANK(BL57,BL$55:BL$62)+COUNTIF(BL$55:BL64,BL57)-1,"")</f>
        <v>7</v>
      </c>
      <c r="CG57" s="145">
        <f>IF($B57&lt;&gt;"",RANK(BM57,BM$55:BM$62)+COUNTIF(BM$55:BM64,BM57)-1,"")</f>
        <v>7</v>
      </c>
      <c r="CH57" s="145">
        <f>IF($B57&lt;&gt;"",RANK(BN57,BN$55:BN$62)+COUNTIF(BN$55:BN64,BN57)-1,"")</f>
        <v>7</v>
      </c>
      <c r="CI57" s="145">
        <f>IF($B57&lt;&gt;"",RANK(BO57,BO$55:BO$62)+COUNTIF(BO$55:BO64,BO57)-1,"")</f>
        <v>7</v>
      </c>
      <c r="CJ57" s="145">
        <f>IF($B57&lt;&gt;"",RANK(BP57,BP$55:BP$62)+COUNTIF(BP$55:BP64,BP57)-1,"")</f>
        <v>7</v>
      </c>
      <c r="CK57" s="145">
        <f>IF($B57&lt;&gt;"",RANK(BQ57,BQ$55:BQ$62)+COUNTIF(BQ$55:BQ64,BQ57)-1,"")</f>
        <v>7</v>
      </c>
      <c r="CL57" s="145">
        <f>IF($B57&lt;&gt;"",RANK(BR57,BR$55:BR$62)+COUNTIF(BR$55:BR64,BR57)-1,"")</f>
        <v>7</v>
      </c>
      <c r="CM57" s="145">
        <f>IF($B57&lt;&gt;"",RANK(BS57,BS$55:BS$62)+COUNTIF(BS$55:BS64,BS57)-1,"")</f>
        <v>7</v>
      </c>
      <c r="CN57" s="145">
        <f>IF($B57&lt;&gt;"",RANK(BT57,BT$55:BT$62)+COUNTIF(BT$55:BT64,BT57)-1,"")</f>
        <v>7</v>
      </c>
      <c r="CO57" s="145">
        <f>IF($B57&lt;&gt;"",RANK(BU57,BU$55:BU$62)+COUNTIF(BU$55:BU64,BU57)-1,"")</f>
        <v>7</v>
      </c>
      <c r="CP57" s="145">
        <f>IF($B57&lt;&gt;"",RANK(BV57,BV$55:BV$62)+COUNTIF(BV$55:BV64,BV57)-1,"")</f>
        <v>7</v>
      </c>
      <c r="CQ57" s="145">
        <f>IF($B57&lt;&gt;"",RANK(BW57,BW$55:BW$62)+COUNTIF(BW$55:BW64,BW57)-1,"")</f>
        <v>7</v>
      </c>
    </row>
    <row r="58" spans="1:95" x14ac:dyDescent="0.2">
      <c r="A58" s="144">
        <f t="shared" si="134"/>
        <v>4</v>
      </c>
      <c r="B58" s="144" t="str">
        <f>IF('Team and Driver'!S10&lt;&gt;"",'Team and Driver'!S10,"")</f>
        <v>ART</v>
      </c>
      <c r="E58" s="144">
        <f t="shared" si="116"/>
        <v>0</v>
      </c>
      <c r="AJ58" s="144">
        <f t="shared" si="135"/>
        <v>3</v>
      </c>
      <c r="AK58" s="144">
        <f t="shared" si="137"/>
        <v>4</v>
      </c>
      <c r="AL58" s="146">
        <f t="array" ref="AL58">IF($B58&lt;&gt;"",MAX(IF('Race Result'!$L$6:$L$20=$B58,'Race Result'!$M$6:$M$20)),"")</f>
        <v>0</v>
      </c>
      <c r="AM58" s="146">
        <f t="array" ref="AM58">IF($B58&lt;&gt;"",MAX(IF('Race Result (2)'!$L$6:$L$20=$B58,'Race Result (2)'!$M$6:$M$20)),"")</f>
        <v>0</v>
      </c>
      <c r="AN58" s="146">
        <f t="array" ref="AN58">IF($B58&lt;&gt;"",MAX(IF('Race Result (3)'!$L$6:$L$20=$B58,'Race Result (3)'!$M$6:$M$20)),"")</f>
        <v>0</v>
      </c>
      <c r="AO58" s="146">
        <f t="array" ref="AO58">IF($B58&lt;&gt;"",MAX(IF('Race Result (4)'!$L$6:$L$20=$B58,'Race Result (4)'!$M$6:$M$20)),"")</f>
        <v>0</v>
      </c>
      <c r="AP58" s="146">
        <f t="array" ref="AP58">IF($B58&lt;&gt;"",MAX(IF('Race Result (5)'!$L$6:$L$20=$B58,'Race Result (5)'!$M$6:$M$20)),"")</f>
        <v>0</v>
      </c>
      <c r="AQ58" s="146">
        <f t="array" ref="AQ58">IF($B58&lt;&gt;"",MAX(IF('Race Result (6)'!$L$6:$L$20=$B58,'Race Result (6)'!$M$6:$M$20)),"")</f>
        <v>0</v>
      </c>
      <c r="AR58" s="146">
        <f t="array" ref="AR58">IF($B58&lt;&gt;"",MAX(IF('Race Result (7)'!$L$6:$L$20=$B58,'Race Result (7)'!$M$6:$M$20)),"")</f>
        <v>0</v>
      </c>
      <c r="AS58" s="146">
        <f t="array" ref="AS58">IF($B58&lt;&gt;"",MAX(IF('Race Result (8)'!$L$6:$L$20=$B58,'Race Result (8)'!$M$6:$M$20)),"")</f>
        <v>0</v>
      </c>
      <c r="AT58" s="146">
        <f t="array" ref="AT58">IF($B58&lt;&gt;"",MAX(IF('Race Result (9)'!$L$6:$L$20=$B58,'Race Result (9)'!$M$6:$M$20)),"")</f>
        <v>0</v>
      </c>
      <c r="AU58" s="146">
        <f t="array" ref="AU58">IF($B58&lt;&gt;"",MAX(IF('Race Result (10)'!$L$6:$L$20=$B58,'Race Result (10)'!$M$6:$M$20)),"")</f>
        <v>0</v>
      </c>
      <c r="AV58" s="146">
        <f t="array" ref="AV58">IF($B58&lt;&gt;"",MAX(IF('Race Result (11)'!$L$6:$L$20=$B58,'Race Result (11)'!$M$6:$M$20)),"")</f>
        <v>0</v>
      </c>
      <c r="AW58" s="146">
        <f t="array" ref="AW58">IF($B58&lt;&gt;"",MAX(IF('Race Result (12)'!$L$6:$L$20=$B58,'Race Result (12)'!$M$6:$M$20)),"")</f>
        <v>0</v>
      </c>
      <c r="AX58" s="146">
        <f t="array" ref="AX58">IF($B58&lt;&gt;"",MAX(IF('Race Result (13)'!$L$6:$L$20=$B58,'Race Result (13)'!$M$6:$M$20)),"")</f>
        <v>0</v>
      </c>
      <c r="AY58" s="146">
        <f t="array" ref="AY58">IF($B58&lt;&gt;"",MAX(IF('Race Result (14)'!$L$6:$L$20=$B58,'Race Result (14)'!$M$6:$M$20)),"")</f>
        <v>0</v>
      </c>
      <c r="AZ58" s="146">
        <f t="array" ref="AZ58">IF($B58&lt;&gt;"",MAX(IF('Race Result (15)'!$L$6:$L$20=$B58,'Race Result (15)'!$M$6:$M$20)),"")</f>
        <v>0</v>
      </c>
      <c r="BA58" s="146">
        <f t="array" ref="BA58">IF($B58&lt;&gt;"",MAX(IF('Race Result (16)'!$L$6:$L$20=$B58,'Race Result (16)'!$M$6:$M$20)),"")</f>
        <v>0</v>
      </c>
      <c r="BB58" s="146">
        <f t="array" ref="BB58">IF($B58&lt;&gt;"",MAX(IF('Race Result (17)'!$L$6:$L$20=$B58,'Race Result (17)'!$M$6:$M$20)),"")</f>
        <v>0</v>
      </c>
      <c r="BC58" s="146">
        <f t="array" ref="BC58">IF($B58&lt;&gt;"",MAX(IF('Race Result (18)'!$L$6:$L$20=$B58,'Race Result (18)'!$M$6:$M$20)),"")</f>
        <v>0</v>
      </c>
      <c r="BF58" s="145">
        <f t="shared" si="136"/>
        <v>0</v>
      </c>
      <c r="BG58" s="145">
        <f t="shared" si="117"/>
        <v>0</v>
      </c>
      <c r="BH58" s="145">
        <f t="shared" si="118"/>
        <v>0</v>
      </c>
      <c r="BI58" s="145">
        <f t="shared" si="119"/>
        <v>0</v>
      </c>
      <c r="BJ58" s="145">
        <f t="shared" si="120"/>
        <v>0</v>
      </c>
      <c r="BK58" s="145">
        <f t="shared" si="121"/>
        <v>0</v>
      </c>
      <c r="BL58" s="145">
        <f t="shared" si="122"/>
        <v>0</v>
      </c>
      <c r="BM58" s="145">
        <f t="shared" si="123"/>
        <v>0</v>
      </c>
      <c r="BN58" s="145">
        <f t="shared" si="124"/>
        <v>0</v>
      </c>
      <c r="BO58" s="145">
        <f t="shared" si="125"/>
        <v>0</v>
      </c>
      <c r="BP58" s="145">
        <f t="shared" si="126"/>
        <v>0</v>
      </c>
      <c r="BQ58" s="145">
        <f t="shared" si="127"/>
        <v>0</v>
      </c>
      <c r="BR58" s="145">
        <f t="shared" si="128"/>
        <v>0</v>
      </c>
      <c r="BS58" s="145">
        <f t="shared" si="129"/>
        <v>0</v>
      </c>
      <c r="BT58" s="145">
        <f t="shared" si="130"/>
        <v>0</v>
      </c>
      <c r="BU58" s="145">
        <f t="shared" si="131"/>
        <v>0</v>
      </c>
      <c r="BV58" s="145">
        <f t="shared" si="132"/>
        <v>0</v>
      </c>
      <c r="BW58" s="145">
        <f t="shared" si="133"/>
        <v>0</v>
      </c>
      <c r="BZ58" s="145">
        <f>IF($B58&lt;&gt;"",RANK(BF58,BF$55:BF$62)+COUNTIF(BF$55:BF65,BF58)-1,"")</f>
        <v>7</v>
      </c>
      <c r="CA58" s="145">
        <f>IF($B58&lt;&gt;"",RANK(BG58,BG$55:BG$62)+COUNTIF(BG$55:BG65,BG58)-1,"")</f>
        <v>7</v>
      </c>
      <c r="CB58" s="145">
        <f>IF($B58&lt;&gt;"",RANK(BH58,BH$55:BH$62)+COUNTIF(BH$55:BH65,BH58)-1,"")</f>
        <v>7</v>
      </c>
      <c r="CC58" s="145">
        <f>IF($B58&lt;&gt;"",RANK(BI58,BI$55:BI$62)+COUNTIF(BI$55:BI65,BI58)-1,"")</f>
        <v>7</v>
      </c>
      <c r="CD58" s="145">
        <f>IF($B58&lt;&gt;"",RANK(BJ58,BJ$55:BJ$62)+COUNTIF(BJ$55:BJ65,BJ58)-1,"")</f>
        <v>7</v>
      </c>
      <c r="CE58" s="145">
        <f>IF($B58&lt;&gt;"",RANK(BK58,BK$55:BK$62)+COUNTIF(BK$55:BK65,BK58)-1,"")</f>
        <v>7</v>
      </c>
      <c r="CF58" s="145">
        <f>IF($B58&lt;&gt;"",RANK(BL58,BL$55:BL$62)+COUNTIF(BL$55:BL65,BL58)-1,"")</f>
        <v>7</v>
      </c>
      <c r="CG58" s="145">
        <f>IF($B58&lt;&gt;"",RANK(BM58,BM$55:BM$62)+COUNTIF(BM$55:BM65,BM58)-1,"")</f>
        <v>7</v>
      </c>
      <c r="CH58" s="145">
        <f>IF($B58&lt;&gt;"",RANK(BN58,BN$55:BN$62)+COUNTIF(BN$55:BN65,BN58)-1,"")</f>
        <v>7</v>
      </c>
      <c r="CI58" s="145">
        <f>IF($B58&lt;&gt;"",RANK(BO58,BO$55:BO$62)+COUNTIF(BO$55:BO65,BO58)-1,"")</f>
        <v>7</v>
      </c>
      <c r="CJ58" s="145">
        <f>IF($B58&lt;&gt;"",RANK(BP58,BP$55:BP$62)+COUNTIF(BP$55:BP65,BP58)-1,"")</f>
        <v>7</v>
      </c>
      <c r="CK58" s="145">
        <f>IF($B58&lt;&gt;"",RANK(BQ58,BQ$55:BQ$62)+COUNTIF(BQ$55:BQ65,BQ58)-1,"")</f>
        <v>7</v>
      </c>
      <c r="CL58" s="145">
        <f>IF($B58&lt;&gt;"",RANK(BR58,BR$55:BR$62)+COUNTIF(BR$55:BR65,BR58)-1,"")</f>
        <v>7</v>
      </c>
      <c r="CM58" s="145">
        <f>IF($B58&lt;&gt;"",RANK(BS58,BS$55:BS$62)+COUNTIF(BS$55:BS65,BS58)-1,"")</f>
        <v>7</v>
      </c>
      <c r="CN58" s="145">
        <f>IF($B58&lt;&gt;"",RANK(BT58,BT$55:BT$62)+COUNTIF(BT$55:BT65,BT58)-1,"")</f>
        <v>7</v>
      </c>
      <c r="CO58" s="145">
        <f>IF($B58&lt;&gt;"",RANK(BU58,BU$55:BU$62)+COUNTIF(BU$55:BU65,BU58)-1,"")</f>
        <v>7</v>
      </c>
      <c r="CP58" s="145">
        <f>IF($B58&lt;&gt;"",RANK(BV58,BV$55:BV$62)+COUNTIF(BV$55:BV65,BV58)-1,"")</f>
        <v>7</v>
      </c>
      <c r="CQ58" s="145">
        <f>IF($B58&lt;&gt;"",RANK(BW58,BW$55:BW$62)+COUNTIF(BW$55:BW65,BW58)-1,"")</f>
        <v>7</v>
      </c>
    </row>
    <row r="59" spans="1:95" x14ac:dyDescent="0.2">
      <c r="A59" s="144">
        <f t="shared" si="134"/>
        <v>5</v>
      </c>
      <c r="B59" s="144" t="str">
        <f>IF('Team and Driver'!S11&lt;&gt;"",'Team and Driver'!S11,"")</f>
        <v>Ioda-Suter-BMW</v>
      </c>
      <c r="E59" s="144">
        <f t="shared" si="116"/>
        <v>0</v>
      </c>
      <c r="AJ59" s="144">
        <f t="shared" si="135"/>
        <v>4</v>
      </c>
      <c r="AK59" s="144">
        <f t="shared" si="137"/>
        <v>5</v>
      </c>
      <c r="AL59" s="146">
        <f t="array" ref="AL59">IF($B59&lt;&gt;"",MAX(IF('Race Result'!$L$6:$L$20=$B59,'Race Result'!$M$6:$M$20)),"")</f>
        <v>0</v>
      </c>
      <c r="AM59" s="146">
        <f t="array" ref="AM59">IF($B59&lt;&gt;"",MAX(IF('Race Result (2)'!$L$6:$L$20=$B59,'Race Result (2)'!$M$6:$M$20)),"")</f>
        <v>0</v>
      </c>
      <c r="AN59" s="146">
        <f t="array" ref="AN59">IF($B59&lt;&gt;"",MAX(IF('Race Result (3)'!$L$6:$L$20=$B59,'Race Result (3)'!$M$6:$M$20)),"")</f>
        <v>0</v>
      </c>
      <c r="AO59" s="146">
        <f t="array" ref="AO59">IF($B59&lt;&gt;"",MAX(IF('Race Result (4)'!$L$6:$L$20=$B59,'Race Result (4)'!$M$6:$M$20)),"")</f>
        <v>0</v>
      </c>
      <c r="AP59" s="146">
        <f t="array" ref="AP59">IF($B59&lt;&gt;"",MAX(IF('Race Result (5)'!$L$6:$L$20=$B59,'Race Result (5)'!$M$6:$M$20)),"")</f>
        <v>0</v>
      </c>
      <c r="AQ59" s="146">
        <f t="array" ref="AQ59">IF($B59&lt;&gt;"",MAX(IF('Race Result (6)'!$L$6:$L$20=$B59,'Race Result (6)'!$M$6:$M$20)),"")</f>
        <v>0</v>
      </c>
      <c r="AR59" s="146">
        <f t="array" ref="AR59">IF($B59&lt;&gt;"",MAX(IF('Race Result (7)'!$L$6:$L$20=$B59,'Race Result (7)'!$M$6:$M$20)),"")</f>
        <v>0</v>
      </c>
      <c r="AS59" s="146">
        <f t="array" ref="AS59">IF($B59&lt;&gt;"",MAX(IF('Race Result (8)'!$L$6:$L$20=$B59,'Race Result (8)'!$M$6:$M$20)),"")</f>
        <v>0</v>
      </c>
      <c r="AT59" s="146">
        <f t="array" ref="AT59">IF($B59&lt;&gt;"",MAX(IF('Race Result (9)'!$L$6:$L$20=$B59,'Race Result (9)'!$M$6:$M$20)),"")</f>
        <v>0</v>
      </c>
      <c r="AU59" s="146">
        <f t="array" ref="AU59">IF($B59&lt;&gt;"",MAX(IF('Race Result (10)'!$L$6:$L$20=$B59,'Race Result (10)'!$M$6:$M$20)),"")</f>
        <v>0</v>
      </c>
      <c r="AV59" s="146">
        <f t="array" ref="AV59">IF($B59&lt;&gt;"",MAX(IF('Race Result (11)'!$L$6:$L$20=$B59,'Race Result (11)'!$M$6:$M$20)),"")</f>
        <v>0</v>
      </c>
      <c r="AW59" s="146">
        <f t="array" ref="AW59">IF($B59&lt;&gt;"",MAX(IF('Race Result (12)'!$L$6:$L$20=$B59,'Race Result (12)'!$M$6:$M$20)),"")</f>
        <v>0</v>
      </c>
      <c r="AX59" s="146">
        <f t="array" ref="AX59">IF($B59&lt;&gt;"",MAX(IF('Race Result (13)'!$L$6:$L$20=$B59,'Race Result (13)'!$M$6:$M$20)),"")</f>
        <v>0</v>
      </c>
      <c r="AY59" s="146">
        <f t="array" ref="AY59">IF($B59&lt;&gt;"",MAX(IF('Race Result (14)'!$L$6:$L$20=$B59,'Race Result (14)'!$M$6:$M$20)),"")</f>
        <v>0</v>
      </c>
      <c r="AZ59" s="146">
        <f t="array" ref="AZ59">IF($B59&lt;&gt;"",MAX(IF('Race Result (15)'!$L$6:$L$20=$B59,'Race Result (15)'!$M$6:$M$20)),"")</f>
        <v>0</v>
      </c>
      <c r="BA59" s="146">
        <f t="array" ref="BA59">IF($B59&lt;&gt;"",MAX(IF('Race Result (16)'!$L$6:$L$20=$B59,'Race Result (16)'!$M$6:$M$20)),"")</f>
        <v>0</v>
      </c>
      <c r="BB59" s="146">
        <f t="array" ref="BB59">IF($B59&lt;&gt;"",MAX(IF('Race Result (17)'!$L$6:$L$20=$B59,'Race Result (17)'!$M$6:$M$20)),"")</f>
        <v>0</v>
      </c>
      <c r="BC59" s="146">
        <f t="array" ref="BC59">IF($B59&lt;&gt;"",MAX(IF('Race Result (18)'!$L$6:$L$20=$B59,'Race Result (18)'!$M$6:$M$20)),"")</f>
        <v>0</v>
      </c>
      <c r="BF59" s="145">
        <f t="shared" si="136"/>
        <v>0</v>
      </c>
      <c r="BG59" s="145">
        <f t="shared" si="117"/>
        <v>0</v>
      </c>
      <c r="BH59" s="145">
        <f t="shared" si="118"/>
        <v>0</v>
      </c>
      <c r="BI59" s="145">
        <f t="shared" si="119"/>
        <v>0</v>
      </c>
      <c r="BJ59" s="145">
        <f t="shared" si="120"/>
        <v>0</v>
      </c>
      <c r="BK59" s="145">
        <f t="shared" si="121"/>
        <v>0</v>
      </c>
      <c r="BL59" s="145">
        <f t="shared" si="122"/>
        <v>0</v>
      </c>
      <c r="BM59" s="145">
        <f t="shared" si="123"/>
        <v>0</v>
      </c>
      <c r="BN59" s="145">
        <f t="shared" si="124"/>
        <v>0</v>
      </c>
      <c r="BO59" s="145">
        <f t="shared" si="125"/>
        <v>0</v>
      </c>
      <c r="BP59" s="145">
        <f t="shared" si="126"/>
        <v>0</v>
      </c>
      <c r="BQ59" s="145">
        <f t="shared" si="127"/>
        <v>0</v>
      </c>
      <c r="BR59" s="145">
        <f t="shared" si="128"/>
        <v>0</v>
      </c>
      <c r="BS59" s="145">
        <f t="shared" si="129"/>
        <v>0</v>
      </c>
      <c r="BT59" s="145">
        <f t="shared" si="130"/>
        <v>0</v>
      </c>
      <c r="BU59" s="145">
        <f t="shared" si="131"/>
        <v>0</v>
      </c>
      <c r="BV59" s="145">
        <f t="shared" si="132"/>
        <v>0</v>
      </c>
      <c r="BW59" s="145">
        <f t="shared" si="133"/>
        <v>0</v>
      </c>
      <c r="BZ59" s="145">
        <f>IF($B59&lt;&gt;"",RANK(BF59,BF$55:BF$62)+COUNTIF(BF$55:BF66,BF59)-1,"")</f>
        <v>7</v>
      </c>
      <c r="CA59" s="145">
        <f>IF($B59&lt;&gt;"",RANK(BG59,BG$55:BG$62)+COUNTIF(BG$55:BG66,BG59)-1,"")</f>
        <v>7</v>
      </c>
      <c r="CB59" s="145">
        <f>IF($B59&lt;&gt;"",RANK(BH59,BH$55:BH$62)+COUNTIF(BH$55:BH66,BH59)-1,"")</f>
        <v>7</v>
      </c>
      <c r="CC59" s="145">
        <f>IF($B59&lt;&gt;"",RANK(BI59,BI$55:BI$62)+COUNTIF(BI$55:BI66,BI59)-1,"")</f>
        <v>7</v>
      </c>
      <c r="CD59" s="145">
        <f>IF($B59&lt;&gt;"",RANK(BJ59,BJ$55:BJ$62)+COUNTIF(BJ$55:BJ66,BJ59)-1,"")</f>
        <v>7</v>
      </c>
      <c r="CE59" s="145">
        <f>IF($B59&lt;&gt;"",RANK(BK59,BK$55:BK$62)+COUNTIF(BK$55:BK66,BK59)-1,"")</f>
        <v>7</v>
      </c>
      <c r="CF59" s="145">
        <f>IF($B59&lt;&gt;"",RANK(BL59,BL$55:BL$62)+COUNTIF(BL$55:BL66,BL59)-1,"")</f>
        <v>7</v>
      </c>
      <c r="CG59" s="145">
        <f>IF($B59&lt;&gt;"",RANK(BM59,BM$55:BM$62)+COUNTIF(BM$55:BM66,BM59)-1,"")</f>
        <v>7</v>
      </c>
      <c r="CH59" s="145">
        <f>IF($B59&lt;&gt;"",RANK(BN59,BN$55:BN$62)+COUNTIF(BN$55:BN66,BN59)-1,"")</f>
        <v>7</v>
      </c>
      <c r="CI59" s="145">
        <f>IF($B59&lt;&gt;"",RANK(BO59,BO$55:BO$62)+COUNTIF(BO$55:BO66,BO59)-1,"")</f>
        <v>7</v>
      </c>
      <c r="CJ59" s="145">
        <f>IF($B59&lt;&gt;"",RANK(BP59,BP$55:BP$62)+COUNTIF(BP$55:BP66,BP59)-1,"")</f>
        <v>7</v>
      </c>
      <c r="CK59" s="145">
        <f>IF($B59&lt;&gt;"",RANK(BQ59,BQ$55:BQ$62)+COUNTIF(BQ$55:BQ66,BQ59)-1,"")</f>
        <v>7</v>
      </c>
      <c r="CL59" s="145">
        <f>IF($B59&lt;&gt;"",RANK(BR59,BR$55:BR$62)+COUNTIF(BR$55:BR66,BR59)-1,"")</f>
        <v>7</v>
      </c>
      <c r="CM59" s="145">
        <f>IF($B59&lt;&gt;"",RANK(BS59,BS$55:BS$62)+COUNTIF(BS$55:BS66,BS59)-1,"")</f>
        <v>7</v>
      </c>
      <c r="CN59" s="145">
        <f>IF($B59&lt;&gt;"",RANK(BT59,BT$55:BT$62)+COUNTIF(BT$55:BT66,BT59)-1,"")</f>
        <v>7</v>
      </c>
      <c r="CO59" s="145">
        <f>IF($B59&lt;&gt;"",RANK(BU59,BU$55:BU$62)+COUNTIF(BU$55:BU66,BU59)-1,"")</f>
        <v>7</v>
      </c>
      <c r="CP59" s="145">
        <f>IF($B59&lt;&gt;"",RANK(BV59,BV$55:BV$62)+COUNTIF(BV$55:BV66,BV59)-1,"")</f>
        <v>7</v>
      </c>
      <c r="CQ59" s="145">
        <f>IF($B59&lt;&gt;"",RANK(BW59,BW$55:BW$62)+COUNTIF(BW$55:BW66,BW59)-1,"")</f>
        <v>7</v>
      </c>
    </row>
    <row r="60" spans="1:95" x14ac:dyDescent="0.2">
      <c r="A60" s="144">
        <f t="shared" si="134"/>
        <v>6</v>
      </c>
      <c r="B60" s="144" t="str">
        <f>IF('Team and Driver'!S12&lt;&gt;"",'Team and Driver'!S12,"")</f>
        <v>FTR-Honda</v>
      </c>
      <c r="E60" s="144">
        <f t="shared" si="116"/>
        <v>0</v>
      </c>
      <c r="AJ60" s="144">
        <f t="shared" si="135"/>
        <v>5</v>
      </c>
      <c r="AK60" s="144">
        <f t="shared" si="137"/>
        <v>6</v>
      </c>
      <c r="AL60" s="146">
        <f t="array" ref="AL60">IF($B60&lt;&gt;"",MAX(IF('Race Result'!$L$6:$L$20=$B60,'Race Result'!$M$6:$M$20)),"")</f>
        <v>0</v>
      </c>
      <c r="AM60" s="146">
        <f t="array" ref="AM60">IF($B60&lt;&gt;"",MAX(IF('Race Result (2)'!$L$6:$L$20=$B60,'Race Result (2)'!$M$6:$M$20)),"")</f>
        <v>0</v>
      </c>
      <c r="AN60" s="146">
        <f t="array" ref="AN60">IF($B60&lt;&gt;"",MAX(IF('Race Result (3)'!$L$6:$L$20=$B60,'Race Result (3)'!$M$6:$M$20)),"")</f>
        <v>0</v>
      </c>
      <c r="AO60" s="146">
        <f t="array" ref="AO60">IF($B60&lt;&gt;"",MAX(IF('Race Result (4)'!$L$6:$L$20=$B60,'Race Result (4)'!$M$6:$M$20)),"")</f>
        <v>0</v>
      </c>
      <c r="AP60" s="146">
        <f t="array" ref="AP60">IF($B60&lt;&gt;"",MAX(IF('Race Result (5)'!$L$6:$L$20=$B60,'Race Result (5)'!$M$6:$M$20)),"")</f>
        <v>0</v>
      </c>
      <c r="AQ60" s="146">
        <f t="array" ref="AQ60">IF($B60&lt;&gt;"",MAX(IF('Race Result (6)'!$L$6:$L$20=$B60,'Race Result (6)'!$M$6:$M$20)),"")</f>
        <v>0</v>
      </c>
      <c r="AR60" s="146">
        <f t="array" ref="AR60">IF($B60&lt;&gt;"",MAX(IF('Race Result (7)'!$L$6:$L$20=$B60,'Race Result (7)'!$M$6:$M$20)),"")</f>
        <v>0</v>
      </c>
      <c r="AS60" s="146">
        <f t="array" ref="AS60">IF($B60&lt;&gt;"",MAX(IF('Race Result (8)'!$L$6:$L$20=$B60,'Race Result (8)'!$M$6:$M$20)),"")</f>
        <v>0</v>
      </c>
      <c r="AT60" s="146">
        <f t="array" ref="AT60">IF($B60&lt;&gt;"",MAX(IF('Race Result (9)'!$L$6:$L$20=$B60,'Race Result (9)'!$M$6:$M$20)),"")</f>
        <v>0</v>
      </c>
      <c r="AU60" s="146">
        <f t="array" ref="AU60">IF($B60&lt;&gt;"",MAX(IF('Race Result (10)'!$L$6:$L$20=$B60,'Race Result (10)'!$M$6:$M$20)),"")</f>
        <v>0</v>
      </c>
      <c r="AV60" s="146">
        <f t="array" ref="AV60">IF($B60&lt;&gt;"",MAX(IF('Race Result (11)'!$L$6:$L$20=$B60,'Race Result (11)'!$M$6:$M$20)),"")</f>
        <v>0</v>
      </c>
      <c r="AW60" s="146">
        <f t="array" ref="AW60">IF($B60&lt;&gt;"",MAX(IF('Race Result (12)'!$L$6:$L$20=$B60,'Race Result (12)'!$M$6:$M$20)),"")</f>
        <v>0</v>
      </c>
      <c r="AX60" s="146">
        <f t="array" ref="AX60">IF($B60&lt;&gt;"",MAX(IF('Race Result (13)'!$L$6:$L$20=$B60,'Race Result (13)'!$M$6:$M$20)),"")</f>
        <v>0</v>
      </c>
      <c r="AY60" s="146">
        <f t="array" ref="AY60">IF($B60&lt;&gt;"",MAX(IF('Race Result (14)'!$L$6:$L$20=$B60,'Race Result (14)'!$M$6:$M$20)),"")</f>
        <v>0</v>
      </c>
      <c r="AZ60" s="146">
        <f t="array" ref="AZ60">IF($B60&lt;&gt;"",MAX(IF('Race Result (15)'!$L$6:$L$20=$B60,'Race Result (15)'!$M$6:$M$20)),"")</f>
        <v>0</v>
      </c>
      <c r="BA60" s="146">
        <f t="array" ref="BA60">IF($B60&lt;&gt;"",MAX(IF('Race Result (16)'!$L$6:$L$20=$B60,'Race Result (16)'!$M$6:$M$20)),"")</f>
        <v>0</v>
      </c>
      <c r="BB60" s="146">
        <f t="array" ref="BB60">IF($B60&lt;&gt;"",MAX(IF('Race Result (17)'!$L$6:$L$20=$B60,'Race Result (17)'!$M$6:$M$20)),"")</f>
        <v>0</v>
      </c>
      <c r="BC60" s="146">
        <f t="array" ref="BC60">IF($B60&lt;&gt;"",MAX(IF('Race Result (18)'!$L$6:$L$20=$B60,'Race Result (18)'!$M$6:$M$20)),"")</f>
        <v>0</v>
      </c>
      <c r="BF60" s="145">
        <f t="shared" si="136"/>
        <v>0</v>
      </c>
      <c r="BG60" s="145">
        <f t="shared" si="117"/>
        <v>0</v>
      </c>
      <c r="BH60" s="145">
        <f t="shared" si="118"/>
        <v>0</v>
      </c>
      <c r="BI60" s="145">
        <f t="shared" si="119"/>
        <v>0</v>
      </c>
      <c r="BJ60" s="145">
        <f t="shared" si="120"/>
        <v>0</v>
      </c>
      <c r="BK60" s="145">
        <f t="shared" si="121"/>
        <v>0</v>
      </c>
      <c r="BL60" s="145">
        <f t="shared" si="122"/>
        <v>0</v>
      </c>
      <c r="BM60" s="145">
        <f t="shared" si="123"/>
        <v>0</v>
      </c>
      <c r="BN60" s="145">
        <f t="shared" si="124"/>
        <v>0</v>
      </c>
      <c r="BO60" s="145">
        <f t="shared" si="125"/>
        <v>0</v>
      </c>
      <c r="BP60" s="145">
        <f t="shared" si="126"/>
        <v>0</v>
      </c>
      <c r="BQ60" s="145">
        <f t="shared" si="127"/>
        <v>0</v>
      </c>
      <c r="BR60" s="145">
        <f t="shared" si="128"/>
        <v>0</v>
      </c>
      <c r="BS60" s="145">
        <f t="shared" si="129"/>
        <v>0</v>
      </c>
      <c r="BT60" s="145">
        <f t="shared" si="130"/>
        <v>0</v>
      </c>
      <c r="BU60" s="145">
        <f t="shared" si="131"/>
        <v>0</v>
      </c>
      <c r="BV60" s="145">
        <f t="shared" si="132"/>
        <v>0</v>
      </c>
      <c r="BW60" s="145">
        <f t="shared" si="133"/>
        <v>0</v>
      </c>
      <c r="BZ60" s="145">
        <f>IF($B60&lt;&gt;"",RANK(BF60,BF$55:BF$62)+COUNTIF(BF$55:BF67,BF60)-1,"")</f>
        <v>7</v>
      </c>
      <c r="CA60" s="145">
        <f>IF($B60&lt;&gt;"",RANK(BG60,BG$55:BG$62)+COUNTIF(BG$55:BG67,BG60)-1,"")</f>
        <v>7</v>
      </c>
      <c r="CB60" s="145">
        <f>IF($B60&lt;&gt;"",RANK(BH60,BH$55:BH$62)+COUNTIF(BH$55:BH67,BH60)-1,"")</f>
        <v>7</v>
      </c>
      <c r="CC60" s="145">
        <f>IF($B60&lt;&gt;"",RANK(BI60,BI$55:BI$62)+COUNTIF(BI$55:BI67,BI60)-1,"")</f>
        <v>7</v>
      </c>
      <c r="CD60" s="145">
        <f>IF($B60&lt;&gt;"",RANK(BJ60,BJ$55:BJ$62)+COUNTIF(BJ$55:BJ67,BJ60)-1,"")</f>
        <v>7</v>
      </c>
      <c r="CE60" s="145">
        <f>IF($B60&lt;&gt;"",RANK(BK60,BK$55:BK$62)+COUNTIF(BK$55:BK67,BK60)-1,"")</f>
        <v>7</v>
      </c>
      <c r="CF60" s="145">
        <f>IF($B60&lt;&gt;"",RANK(BL60,BL$55:BL$62)+COUNTIF(BL$55:BL67,BL60)-1,"")</f>
        <v>7</v>
      </c>
      <c r="CG60" s="145">
        <f>IF($B60&lt;&gt;"",RANK(BM60,BM$55:BM$62)+COUNTIF(BM$55:BM67,BM60)-1,"")</f>
        <v>7</v>
      </c>
      <c r="CH60" s="145">
        <f>IF($B60&lt;&gt;"",RANK(BN60,BN$55:BN$62)+COUNTIF(BN$55:BN67,BN60)-1,"")</f>
        <v>7</v>
      </c>
      <c r="CI60" s="145">
        <f>IF($B60&lt;&gt;"",RANK(BO60,BO$55:BO$62)+COUNTIF(BO$55:BO67,BO60)-1,"")</f>
        <v>7</v>
      </c>
      <c r="CJ60" s="145">
        <f>IF($B60&lt;&gt;"",RANK(BP60,BP$55:BP$62)+COUNTIF(BP$55:BP67,BP60)-1,"")</f>
        <v>7</v>
      </c>
      <c r="CK60" s="145">
        <f>IF($B60&lt;&gt;"",RANK(BQ60,BQ$55:BQ$62)+COUNTIF(BQ$55:BQ67,BQ60)-1,"")</f>
        <v>7</v>
      </c>
      <c r="CL60" s="145">
        <f>IF($B60&lt;&gt;"",RANK(BR60,BR$55:BR$62)+COUNTIF(BR$55:BR67,BR60)-1,"")</f>
        <v>7</v>
      </c>
      <c r="CM60" s="145">
        <f>IF($B60&lt;&gt;"",RANK(BS60,BS$55:BS$62)+COUNTIF(BS$55:BS67,BS60)-1,"")</f>
        <v>7</v>
      </c>
      <c r="CN60" s="145">
        <f>IF($B60&lt;&gt;"",RANK(BT60,BT$55:BT$62)+COUNTIF(BT$55:BT67,BT60)-1,"")</f>
        <v>7</v>
      </c>
      <c r="CO60" s="145">
        <f>IF($B60&lt;&gt;"",RANK(BU60,BU$55:BU$62)+COUNTIF(BU$55:BU67,BU60)-1,"")</f>
        <v>7</v>
      </c>
      <c r="CP60" s="145">
        <f>IF($B60&lt;&gt;"",RANK(BV60,BV$55:BV$62)+COUNTIF(BV$55:BV67,BV60)-1,"")</f>
        <v>7</v>
      </c>
      <c r="CQ60" s="145">
        <f>IF($B60&lt;&gt;"",RANK(BW60,BW$55:BW$62)+COUNTIF(BW$55:BW67,BW60)-1,"")</f>
        <v>7</v>
      </c>
    </row>
    <row r="61" spans="1:95" x14ac:dyDescent="0.2">
      <c r="A61" s="144">
        <f t="shared" si="134"/>
        <v>7</v>
      </c>
      <c r="B61" s="144" t="str">
        <f>IF('Team and Driver'!S13&lt;&gt;"",'Team and Driver'!S13,"")</f>
        <v>FTR-Kawasaki</v>
      </c>
      <c r="E61" s="144">
        <f t="shared" si="116"/>
        <v>0</v>
      </c>
      <c r="AJ61" s="144">
        <f t="shared" si="135"/>
        <v>6</v>
      </c>
      <c r="AK61" s="144">
        <f t="shared" si="137"/>
        <v>7</v>
      </c>
      <c r="AL61" s="146">
        <f t="array" ref="AL61">IF($B61&lt;&gt;"",MAX(IF('Race Result'!$L$6:$L$20=$B61,'Race Result'!$M$6:$M$20)),"")</f>
        <v>0</v>
      </c>
      <c r="AM61" s="146">
        <f t="array" ref="AM61">IF($B61&lt;&gt;"",MAX(IF('Race Result (2)'!$L$6:$L$20=$B61,'Race Result (2)'!$M$6:$M$20)),"")</f>
        <v>0</v>
      </c>
      <c r="AN61" s="146">
        <f t="array" ref="AN61">IF($B61&lt;&gt;"",MAX(IF('Race Result (3)'!$L$6:$L$20=$B61,'Race Result (3)'!$M$6:$M$20)),"")</f>
        <v>0</v>
      </c>
      <c r="AO61" s="146">
        <f t="array" ref="AO61">IF($B61&lt;&gt;"",MAX(IF('Race Result (4)'!$L$6:$L$20=$B61,'Race Result (4)'!$M$6:$M$20)),"")</f>
        <v>0</v>
      </c>
      <c r="AP61" s="146">
        <f t="array" ref="AP61">IF($B61&lt;&gt;"",MAX(IF('Race Result (5)'!$L$6:$L$20=$B61,'Race Result (5)'!$M$6:$M$20)),"")</f>
        <v>0</v>
      </c>
      <c r="AQ61" s="146">
        <f t="array" ref="AQ61">IF($B61&lt;&gt;"",MAX(IF('Race Result (6)'!$L$6:$L$20=$B61,'Race Result (6)'!$M$6:$M$20)),"")</f>
        <v>0</v>
      </c>
      <c r="AR61" s="146">
        <f t="array" ref="AR61">IF($B61&lt;&gt;"",MAX(IF('Race Result (7)'!$L$6:$L$20=$B61,'Race Result (7)'!$M$6:$M$20)),"")</f>
        <v>0</v>
      </c>
      <c r="AS61" s="146">
        <f t="array" ref="AS61">IF($B61&lt;&gt;"",MAX(IF('Race Result (8)'!$L$6:$L$20=$B61,'Race Result (8)'!$M$6:$M$20)),"")</f>
        <v>0</v>
      </c>
      <c r="AT61" s="146">
        <f t="array" ref="AT61">IF($B61&lt;&gt;"",MAX(IF('Race Result (9)'!$L$6:$L$20=$B61,'Race Result (9)'!$M$6:$M$20)),"")</f>
        <v>0</v>
      </c>
      <c r="AU61" s="146">
        <f t="array" ref="AU61">IF($B61&lt;&gt;"",MAX(IF('Race Result (10)'!$L$6:$L$20=$B61,'Race Result (10)'!$M$6:$M$20)),"")</f>
        <v>0</v>
      </c>
      <c r="AV61" s="146">
        <f t="array" ref="AV61">IF($B61&lt;&gt;"",MAX(IF('Race Result (11)'!$L$6:$L$20=$B61,'Race Result (11)'!$M$6:$M$20)),"")</f>
        <v>0</v>
      </c>
      <c r="AW61" s="146">
        <f t="array" ref="AW61">IF($B61&lt;&gt;"",MAX(IF('Race Result (12)'!$L$6:$L$20=$B61,'Race Result (12)'!$M$6:$M$20)),"")</f>
        <v>0</v>
      </c>
      <c r="AX61" s="146">
        <f t="array" ref="AX61">IF($B61&lt;&gt;"",MAX(IF('Race Result (13)'!$L$6:$L$20=$B61,'Race Result (13)'!$M$6:$M$20)),"")</f>
        <v>0</v>
      </c>
      <c r="AY61" s="146">
        <f t="array" ref="AY61">IF($B61&lt;&gt;"",MAX(IF('Race Result (14)'!$L$6:$L$20=$B61,'Race Result (14)'!$M$6:$M$20)),"")</f>
        <v>0</v>
      </c>
      <c r="AZ61" s="146">
        <f t="array" ref="AZ61">IF($B61&lt;&gt;"",MAX(IF('Race Result (15)'!$L$6:$L$20=$B61,'Race Result (15)'!$M$6:$M$20)),"")</f>
        <v>0</v>
      </c>
      <c r="BA61" s="146">
        <f t="array" ref="BA61">IF($B61&lt;&gt;"",MAX(IF('Race Result (16)'!$L$6:$L$20=$B61,'Race Result (16)'!$M$6:$M$20)),"")</f>
        <v>0</v>
      </c>
      <c r="BB61" s="146">
        <f t="array" ref="BB61">IF($B61&lt;&gt;"",MAX(IF('Race Result (17)'!$L$6:$L$20=$B61,'Race Result (17)'!$M$6:$M$20)),"")</f>
        <v>0</v>
      </c>
      <c r="BC61" s="146">
        <f t="array" ref="BC61">IF($B61&lt;&gt;"",MAX(IF('Race Result (18)'!$L$6:$L$20=$B61,'Race Result (18)'!$M$6:$M$20)),"")</f>
        <v>0</v>
      </c>
      <c r="BF61" s="145">
        <f t="shared" si="136"/>
        <v>0</v>
      </c>
      <c r="BG61" s="145">
        <f t="shared" si="117"/>
        <v>0</v>
      </c>
      <c r="BH61" s="145">
        <f t="shared" si="118"/>
        <v>0</v>
      </c>
      <c r="BI61" s="145">
        <f t="shared" si="119"/>
        <v>0</v>
      </c>
      <c r="BJ61" s="145">
        <f t="shared" si="120"/>
        <v>0</v>
      </c>
      <c r="BK61" s="145">
        <f t="shared" si="121"/>
        <v>0</v>
      </c>
      <c r="BL61" s="145">
        <f t="shared" si="122"/>
        <v>0</v>
      </c>
      <c r="BM61" s="145">
        <f t="shared" si="123"/>
        <v>0</v>
      </c>
      <c r="BN61" s="145">
        <f t="shared" si="124"/>
        <v>0</v>
      </c>
      <c r="BO61" s="145">
        <f t="shared" si="125"/>
        <v>0</v>
      </c>
      <c r="BP61" s="145">
        <f t="shared" si="126"/>
        <v>0</v>
      </c>
      <c r="BQ61" s="145">
        <f t="shared" si="127"/>
        <v>0</v>
      </c>
      <c r="BR61" s="145">
        <f t="shared" si="128"/>
        <v>0</v>
      </c>
      <c r="BS61" s="145">
        <f t="shared" si="129"/>
        <v>0</v>
      </c>
      <c r="BT61" s="145">
        <f t="shared" si="130"/>
        <v>0</v>
      </c>
      <c r="BU61" s="145">
        <f t="shared" si="131"/>
        <v>0</v>
      </c>
      <c r="BV61" s="145">
        <f t="shared" si="132"/>
        <v>0</v>
      </c>
      <c r="BW61" s="145">
        <f t="shared" si="133"/>
        <v>0</v>
      </c>
      <c r="BZ61" s="145">
        <f>IF($B61&lt;&gt;"",RANK(BF61,BF$55:BF$62)+COUNTIF(BF$55:BF68,BF61)-1,"")</f>
        <v>7</v>
      </c>
      <c r="CA61" s="145">
        <f>IF($B61&lt;&gt;"",RANK(BG61,BG$55:BG$62)+COUNTIF(BG$55:BG68,BG61)-1,"")</f>
        <v>7</v>
      </c>
      <c r="CB61" s="145">
        <f>IF($B61&lt;&gt;"",RANK(BH61,BH$55:BH$62)+COUNTIF(BH$55:BH68,BH61)-1,"")</f>
        <v>7</v>
      </c>
      <c r="CC61" s="145">
        <f>IF($B61&lt;&gt;"",RANK(BI61,BI$55:BI$62)+COUNTIF(BI$55:BI68,BI61)-1,"")</f>
        <v>7</v>
      </c>
      <c r="CD61" s="145">
        <f>IF($B61&lt;&gt;"",RANK(BJ61,BJ$55:BJ$62)+COUNTIF(BJ$55:BJ68,BJ61)-1,"")</f>
        <v>7</v>
      </c>
      <c r="CE61" s="145">
        <f>IF($B61&lt;&gt;"",RANK(BK61,BK$55:BK$62)+COUNTIF(BK$55:BK68,BK61)-1,"")</f>
        <v>7</v>
      </c>
      <c r="CF61" s="145">
        <f>IF($B61&lt;&gt;"",RANK(BL61,BL$55:BL$62)+COUNTIF(BL$55:BL68,BL61)-1,"")</f>
        <v>7</v>
      </c>
      <c r="CG61" s="145">
        <f>IF($B61&lt;&gt;"",RANK(BM61,BM$55:BM$62)+COUNTIF(BM$55:BM68,BM61)-1,"")</f>
        <v>7</v>
      </c>
      <c r="CH61" s="145">
        <f>IF($B61&lt;&gt;"",RANK(BN61,BN$55:BN$62)+COUNTIF(BN$55:BN68,BN61)-1,"")</f>
        <v>7</v>
      </c>
      <c r="CI61" s="145">
        <f>IF($B61&lt;&gt;"",RANK(BO61,BO$55:BO$62)+COUNTIF(BO$55:BO68,BO61)-1,"")</f>
        <v>7</v>
      </c>
      <c r="CJ61" s="145">
        <f>IF($B61&lt;&gt;"",RANK(BP61,BP$55:BP$62)+COUNTIF(BP$55:BP68,BP61)-1,"")</f>
        <v>7</v>
      </c>
      <c r="CK61" s="145">
        <f>IF($B61&lt;&gt;"",RANK(BQ61,BQ$55:BQ$62)+COUNTIF(BQ$55:BQ68,BQ61)-1,"")</f>
        <v>7</v>
      </c>
      <c r="CL61" s="145">
        <f>IF($B61&lt;&gt;"",RANK(BR61,BR$55:BR$62)+COUNTIF(BR$55:BR68,BR61)-1,"")</f>
        <v>7</v>
      </c>
      <c r="CM61" s="145">
        <f>IF($B61&lt;&gt;"",RANK(BS61,BS$55:BS$62)+COUNTIF(BS$55:BS68,BS61)-1,"")</f>
        <v>7</v>
      </c>
      <c r="CN61" s="145">
        <f>IF($B61&lt;&gt;"",RANK(BT61,BT$55:BT$62)+COUNTIF(BT$55:BT68,BT61)-1,"")</f>
        <v>7</v>
      </c>
      <c r="CO61" s="145">
        <f>IF($B61&lt;&gt;"",RANK(BU61,BU$55:BU$62)+COUNTIF(BU$55:BU68,BU61)-1,"")</f>
        <v>7</v>
      </c>
      <c r="CP61" s="145">
        <f>IF($B61&lt;&gt;"",RANK(BV61,BV$55:BV$62)+COUNTIF(BV$55:BV68,BV61)-1,"")</f>
        <v>7</v>
      </c>
      <c r="CQ61" s="145">
        <f>IF($B61&lt;&gt;"",RANK(BW61,BW$55:BW$62)+COUNTIF(BW$55:BW68,BW61)-1,"")</f>
        <v>7</v>
      </c>
    </row>
    <row r="62" spans="1:95" x14ac:dyDescent="0.2">
      <c r="A62" s="144" t="str">
        <f t="shared" si="134"/>
        <v/>
      </c>
      <c r="B62" s="144" t="str">
        <f>IF('Team and Driver'!S14&lt;&gt;"",'Team and Driver'!S14,"")</f>
        <v/>
      </c>
      <c r="E62" s="144" t="str">
        <f t="shared" si="116"/>
        <v/>
      </c>
      <c r="AJ62" s="144" t="str">
        <f t="shared" si="135"/>
        <v/>
      </c>
      <c r="AK62" s="144" t="str">
        <f t="shared" si="137"/>
        <v/>
      </c>
      <c r="AL62" s="146" t="str">
        <f t="array" ref="AL62">IF($B62&lt;&gt;"",MAX(IF('Race Result'!$L$6:$L$20=$B62,'Race Result'!$M$6:$M$20)),"")</f>
        <v/>
      </c>
      <c r="AM62" s="146" t="str">
        <f t="array" ref="AM62">IF($B62&lt;&gt;"",MAX(IF('Race Result (2)'!$L$6:$L$20=$B62,'Race Result (2)'!$M$6:$M$20)),"")</f>
        <v/>
      </c>
      <c r="AN62" s="146" t="str">
        <f t="array" ref="AN62">IF($B62&lt;&gt;"",MAX(IF('Race Result (3)'!$L$6:$L$20=$B62,'Race Result (3)'!$M$6:$M$20)),"")</f>
        <v/>
      </c>
      <c r="AO62" s="146" t="str">
        <f t="array" ref="AO62">IF($B62&lt;&gt;"",MAX(IF('Race Result (4)'!$L$6:$L$20=$B62,'Race Result (4)'!$M$6:$M$20)),"")</f>
        <v/>
      </c>
      <c r="AP62" s="146" t="str">
        <f t="array" ref="AP62">IF($B62&lt;&gt;"",MAX(IF('Race Result (5)'!$L$6:$L$20=$B62,'Race Result (5)'!$M$6:$M$20)),"")</f>
        <v/>
      </c>
      <c r="AQ62" s="146" t="str">
        <f t="array" ref="AQ62">IF($B62&lt;&gt;"",MAX(IF('Race Result (6)'!$L$6:$L$20=$B62,'Race Result (6)'!$M$6:$M$20)),"")</f>
        <v/>
      </c>
      <c r="AR62" s="146" t="str">
        <f t="array" ref="AR62">IF($B62&lt;&gt;"",MAX(IF('Race Result (7)'!$L$6:$L$20=$B62,'Race Result (7)'!$M$6:$M$20)),"")</f>
        <v/>
      </c>
      <c r="AS62" s="146" t="str">
        <f t="array" ref="AS62">IF($B62&lt;&gt;"",MAX(IF('Race Result (8)'!$L$6:$L$20=$B62,'Race Result (8)'!$M$6:$M$20)),"")</f>
        <v/>
      </c>
      <c r="AT62" s="146" t="str">
        <f t="array" ref="AT62">IF($B62&lt;&gt;"",MAX(IF('Race Result (9)'!$L$6:$L$20=$B62,'Race Result (9)'!$M$6:$M$20)),"")</f>
        <v/>
      </c>
      <c r="AU62" s="146" t="str">
        <f t="array" ref="AU62">IF($B62&lt;&gt;"",MAX(IF('Race Result (10)'!$L$6:$L$20=$B62,'Race Result (10)'!$M$6:$M$20)),"")</f>
        <v/>
      </c>
      <c r="AV62" s="146" t="str">
        <f t="array" ref="AV62">IF($B62&lt;&gt;"",MAX(IF('Race Result (11)'!$L$6:$L$20=$B62,'Race Result (11)'!$M$6:$M$20)),"")</f>
        <v/>
      </c>
      <c r="AW62" s="146" t="str">
        <f t="array" ref="AW62">IF($B62&lt;&gt;"",MAX(IF('Race Result (12)'!$L$6:$L$20=$B62,'Race Result (12)'!$M$6:$M$20)),"")</f>
        <v/>
      </c>
      <c r="AX62" s="146" t="str">
        <f t="array" ref="AX62">IF($B62&lt;&gt;"",MAX(IF('Race Result (13)'!$L$6:$L$20=$B62,'Race Result (13)'!$M$6:$M$20)),"")</f>
        <v/>
      </c>
      <c r="AY62" s="146" t="str">
        <f t="array" ref="AY62">IF($B62&lt;&gt;"",MAX(IF('Race Result (14)'!$L$6:$L$20=$B62,'Race Result (14)'!$M$6:$M$20)),"")</f>
        <v/>
      </c>
      <c r="AZ62" s="146" t="str">
        <f t="array" ref="AZ62">IF($B62&lt;&gt;"",MAX(IF('Race Result (15)'!$L$6:$L$20=$B62,'Race Result (15)'!$M$6:$M$20)),"")</f>
        <v/>
      </c>
      <c r="BA62" s="146" t="str">
        <f t="array" ref="BA62">IF($B62&lt;&gt;"",MAX(IF('Race Result (16)'!$L$6:$L$20=$B62,'Race Result (16)'!$M$6:$M$20)),"")</f>
        <v/>
      </c>
      <c r="BB62" s="146" t="str">
        <f t="array" ref="BB62">IF($B62&lt;&gt;"",MAX(IF('Race Result (17)'!$L$6:$L$20=$B62,'Race Result (17)'!$M$6:$M$20)),"")</f>
        <v/>
      </c>
      <c r="BC62" s="146" t="str">
        <f t="array" ref="BC62">IF($B62&lt;&gt;"",MAX(IF('Race Result (18)'!$L$6:$L$20=$B62,'Race Result (18)'!$M$6:$M$20)),"")</f>
        <v/>
      </c>
      <c r="BF62" s="145" t="str">
        <f t="shared" si="136"/>
        <v/>
      </c>
      <c r="BG62" s="145" t="str">
        <f t="shared" si="117"/>
        <v/>
      </c>
      <c r="BH62" s="145" t="str">
        <f t="shared" si="118"/>
        <v/>
      </c>
      <c r="BI62" s="145" t="str">
        <f t="shared" si="119"/>
        <v/>
      </c>
      <c r="BJ62" s="145" t="str">
        <f t="shared" si="120"/>
        <v/>
      </c>
      <c r="BK62" s="145" t="str">
        <f t="shared" si="121"/>
        <v/>
      </c>
      <c r="BL62" s="145" t="str">
        <f t="shared" si="122"/>
        <v/>
      </c>
      <c r="BM62" s="145" t="str">
        <f t="shared" si="123"/>
        <v/>
      </c>
      <c r="BN62" s="145" t="str">
        <f t="shared" si="124"/>
        <v/>
      </c>
      <c r="BO62" s="145" t="str">
        <f t="shared" si="125"/>
        <v/>
      </c>
      <c r="BP62" s="145" t="str">
        <f t="shared" si="126"/>
        <v/>
      </c>
      <c r="BQ62" s="145" t="str">
        <f t="shared" si="127"/>
        <v/>
      </c>
      <c r="BR62" s="145" t="str">
        <f t="shared" si="128"/>
        <v/>
      </c>
      <c r="BS62" s="145" t="str">
        <f t="shared" si="129"/>
        <v/>
      </c>
      <c r="BT62" s="145" t="str">
        <f t="shared" si="130"/>
        <v/>
      </c>
      <c r="BU62" s="145" t="str">
        <f t="shared" si="131"/>
        <v/>
      </c>
      <c r="BV62" s="145" t="str">
        <f t="shared" si="132"/>
        <v/>
      </c>
      <c r="BW62" s="145" t="str">
        <f t="shared" si="133"/>
        <v/>
      </c>
      <c r="BZ62" s="145" t="str">
        <f>IF($B62&lt;&gt;"",RANK(BF62,BF$55:BF$62)+COUNTIF(BF$55:BF69,BF62)-1,"")</f>
        <v/>
      </c>
      <c r="CA62" s="145" t="str">
        <f>IF($B62&lt;&gt;"",RANK(BG62,BG$55:BG$62)+COUNTIF(BG$55:BG69,BG62)-1,"")</f>
        <v/>
      </c>
      <c r="CB62" s="145" t="str">
        <f>IF($B62&lt;&gt;"",RANK(BH62,BH$55:BH$62)+COUNTIF(BH$55:BH69,BH62)-1,"")</f>
        <v/>
      </c>
      <c r="CC62" s="145" t="str">
        <f>IF($B62&lt;&gt;"",RANK(BI62,BI$55:BI$62)+COUNTIF(BI$55:BI69,BI62)-1,"")</f>
        <v/>
      </c>
      <c r="CD62" s="145" t="str">
        <f>IF($B62&lt;&gt;"",RANK(BJ62,BJ$55:BJ$62)+COUNTIF(BJ$55:BJ69,BJ62)-1,"")</f>
        <v/>
      </c>
      <c r="CE62" s="145" t="str">
        <f>IF($B62&lt;&gt;"",RANK(BK62,BK$55:BK$62)+COUNTIF(BK$55:BK69,BK62)-1,"")</f>
        <v/>
      </c>
      <c r="CF62" s="145" t="str">
        <f>IF($B62&lt;&gt;"",RANK(BL62,BL$55:BL$62)+COUNTIF(BL$55:BL69,BL62)-1,"")</f>
        <v/>
      </c>
      <c r="CG62" s="145" t="str">
        <f>IF($B62&lt;&gt;"",RANK(BM62,BM$55:BM$62)+COUNTIF(BM$55:BM69,BM62)-1,"")</f>
        <v/>
      </c>
      <c r="CH62" s="145" t="str">
        <f>IF($B62&lt;&gt;"",RANK(BN62,BN$55:BN$62)+COUNTIF(BN$55:BN69,BN62)-1,"")</f>
        <v/>
      </c>
      <c r="CI62" s="145" t="str">
        <f>IF($B62&lt;&gt;"",RANK(BO62,BO$55:BO$62)+COUNTIF(BO$55:BO69,BO62)-1,"")</f>
        <v/>
      </c>
      <c r="CJ62" s="145" t="str">
        <f>IF($B62&lt;&gt;"",RANK(BP62,BP$55:BP$62)+COUNTIF(BP$55:BP69,BP62)-1,"")</f>
        <v/>
      </c>
      <c r="CK62" s="145" t="str">
        <f>IF($B62&lt;&gt;"",RANK(BQ62,BQ$55:BQ$62)+COUNTIF(BQ$55:BQ69,BQ62)-1,"")</f>
        <v/>
      </c>
      <c r="CL62" s="145" t="str">
        <f>IF($B62&lt;&gt;"",RANK(BR62,BR$55:BR$62)+COUNTIF(BR$55:BR69,BR62)-1,"")</f>
        <v/>
      </c>
      <c r="CM62" s="145" t="str">
        <f>IF($B62&lt;&gt;"",RANK(BS62,BS$55:BS$62)+COUNTIF(BS$55:BS69,BS62)-1,"")</f>
        <v/>
      </c>
      <c r="CN62" s="145" t="str">
        <f>IF($B62&lt;&gt;"",RANK(BT62,BT$55:BT$62)+COUNTIF(BT$55:BT69,BT62)-1,"")</f>
        <v/>
      </c>
      <c r="CO62" s="145" t="str">
        <f>IF($B62&lt;&gt;"",RANK(BU62,BU$55:BU$62)+COUNTIF(BU$55:BU69,BU62)-1,"")</f>
        <v/>
      </c>
      <c r="CP62" s="145" t="str">
        <f>IF($B62&lt;&gt;"",RANK(BV62,BV$55:BV$62)+COUNTIF(BV$55:BV69,BV62)-1,"")</f>
        <v/>
      </c>
      <c r="CQ62" s="145" t="str">
        <f>IF($B62&lt;&gt;"",RANK(BW62,BW$55:BW$62)+COUNTIF(BW$55:BW69,BW62)-1,"")</f>
        <v/>
      </c>
    </row>
    <row r="63" spans="1:95" x14ac:dyDescent="0.2">
      <c r="AL63" s="146" t="str">
        <f t="array" ref="AL63">IF($B63&lt;&gt;"",MAX(IF('Race Result'!$L$6:$L$20=$B63,'Race Result'!$M$6:$M$20)),"")</f>
        <v/>
      </c>
      <c r="AM63" s="146" t="str">
        <f t="array" ref="AM63">IF($B63&lt;&gt;"",MAX(IF('Race Result (2)'!$L$6:$L$20=$B63,'Race Result (2)'!$M$6:$M$20)),"")</f>
        <v/>
      </c>
      <c r="AN63" s="146" t="str">
        <f t="array" ref="AN63">IF($B63&lt;&gt;"",MAX(IF('Race Result (3)'!$L$6:$L$20=$B63,'Race Result (3)'!$M$6:$M$20)),"")</f>
        <v/>
      </c>
      <c r="AO63" s="146" t="str">
        <f t="array" ref="AO63">IF($B63&lt;&gt;"",MAX(IF('Race Result (4)'!$L$6:$L$20=$B63,'Race Result (4)'!$M$6:$M$20)),"")</f>
        <v/>
      </c>
      <c r="AP63" s="146" t="str">
        <f t="array" ref="AP63">IF($B63&lt;&gt;"",MAX(IF('Race Result (5)'!$L$6:$L$20=$B63,'Race Result (5)'!$M$6:$M$20)),"")</f>
        <v/>
      </c>
      <c r="AQ63" s="146" t="str">
        <f t="array" ref="AQ63">IF($B63&lt;&gt;"",MAX(IF('Race Result (6)'!$L$6:$L$20=$B63,'Race Result (6)'!$M$6:$M$20)),"")</f>
        <v/>
      </c>
      <c r="AR63" s="146" t="str">
        <f t="array" ref="AR63">IF($B63&lt;&gt;"",MAX(IF('Race Result (7)'!$L$6:$L$20=$B63,'Race Result (7)'!$M$6:$M$20)),"")</f>
        <v/>
      </c>
      <c r="AS63" s="146" t="str">
        <f t="array" ref="AS63">IF($B63&lt;&gt;"",MAX(IF('Race Result (8)'!$L$6:$L$20=$B63,'Race Result (8)'!$M$6:$M$20)),"")</f>
        <v/>
      </c>
      <c r="AT63" s="146" t="str">
        <f t="array" ref="AT63">IF($B63&lt;&gt;"",MAX(IF('Race Result (9)'!$L$6:$L$20=$B63,'Race Result (9)'!$M$6:$M$20)),"")</f>
        <v/>
      </c>
      <c r="AU63" s="146" t="str">
        <f t="array" ref="AU63">IF($B63&lt;&gt;"",MAX(IF('Race Result (10)'!$L$6:$L$20=$B63,'Race Result (10)'!$M$6:$M$20)),"")</f>
        <v/>
      </c>
      <c r="AV63" s="146" t="str">
        <f t="array" ref="AV63">IF($B63&lt;&gt;"",MAX(IF('Race Result (11)'!$L$6:$L$20=$B63,'Race Result (11)'!$M$6:$M$20)),"")</f>
        <v/>
      </c>
      <c r="AW63" s="146" t="str">
        <f t="array" ref="AW63">IF($B63&lt;&gt;"",MAX(IF('Race Result (12)'!$L$6:$L$20=$B63,'Race Result (12)'!$M$6:$M$20)),"")</f>
        <v/>
      </c>
      <c r="AX63" s="146" t="str">
        <f t="array" ref="AX63">IF($B63&lt;&gt;"",MAX(IF('Race Result (13)'!$L$6:$L$20=$B63,'Race Result (13)'!$M$6:$M$20)),"")</f>
        <v/>
      </c>
      <c r="AY63" s="146" t="str">
        <f t="array" ref="AY63">IF($B63&lt;&gt;"",MAX(IF('Race Result (14)'!$L$6:$L$20=$B63,'Race Result (14)'!$M$6:$M$20)),"")</f>
        <v/>
      </c>
      <c r="AZ63" s="146" t="str">
        <f t="array" ref="AZ63">IF($B63&lt;&gt;"",MAX(IF('Race Result (15)'!$L$6:$L$20=$B63,'Race Result (15)'!$M$6:$M$20)),"")</f>
        <v/>
      </c>
      <c r="BA63" s="146" t="str">
        <f t="array" ref="BA63">IF($B63&lt;&gt;"",MAX(IF('Race Result (16)'!$L$6:$L$20=$B63,'Race Result (16)'!$M$6:$M$20)),"")</f>
        <v/>
      </c>
      <c r="BB63" s="146" t="str">
        <f t="array" ref="BB63">IF($B63&lt;&gt;"",MAX(IF('Race Result (17)'!$L$6:$L$20=$B63,'Race Result (17)'!$M$6:$M$20)),"")</f>
        <v/>
      </c>
      <c r="BC63" s="146" t="str">
        <f t="array" ref="BC63">IF($B63&lt;&gt;"",MAX(IF('Race Result (18)'!$L$6:$L$20=$B63,'Race Result (18)'!$M$6:$M$20)),"")</f>
        <v/>
      </c>
    </row>
  </sheetData>
  <sheetProtection password="CC68" sheet="1" objects="1" scenarios="1" selectLockedCells="1" selectUnlockedCells="1"/>
  <phoneticPr fontId="1" type="noConversion"/>
  <pageMargins left="0.75" right="0.75" top="1" bottom="1" header="0.5" footer="0.5"/>
  <pageSetup orientation="portrait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3:BM22"/>
  <sheetViews>
    <sheetView showGridLines="0" workbookViewId="0">
      <selection activeCell="F11" sqref="F11"/>
    </sheetView>
  </sheetViews>
  <sheetFormatPr defaultRowHeight="12.75" x14ac:dyDescent="0.2"/>
  <cols>
    <col min="1" max="1" width="9.140625" style="147"/>
    <col min="2" max="2" width="18.7109375" style="147" bestFit="1" customWidth="1"/>
    <col min="3" max="30" width="9.140625" style="147"/>
    <col min="31" max="31" width="19.140625" style="147" bestFit="1" customWidth="1"/>
    <col min="32" max="54" width="9.140625" style="147"/>
    <col min="55" max="56" width="9.140625" style="147" customWidth="1"/>
    <col min="57" max="57" width="3" style="147" customWidth="1"/>
    <col min="58" max="58" width="5" style="147" customWidth="1"/>
    <col min="59" max="65" width="4.7109375" style="1" customWidth="1"/>
    <col min="66" max="16384" width="9.140625" style="1"/>
  </cols>
  <sheetData>
    <row r="3" spans="1:65" x14ac:dyDescent="0.2">
      <c r="A3" s="147" t="s">
        <v>24</v>
      </c>
      <c r="C3" s="147" t="s">
        <v>129</v>
      </c>
      <c r="D3" s="147" t="s">
        <v>130</v>
      </c>
      <c r="E3" s="147" t="s">
        <v>102</v>
      </c>
      <c r="F3" s="147" t="s">
        <v>103</v>
      </c>
      <c r="G3" s="147" t="s">
        <v>131</v>
      </c>
      <c r="H3" s="147" t="s">
        <v>104</v>
      </c>
      <c r="I3" s="147" t="s">
        <v>105</v>
      </c>
      <c r="J3" s="147" t="s">
        <v>120</v>
      </c>
      <c r="K3" s="147" t="s">
        <v>121</v>
      </c>
      <c r="L3" s="147" t="s">
        <v>132</v>
      </c>
      <c r="M3" s="147" t="s">
        <v>106</v>
      </c>
      <c r="N3" s="147" t="s">
        <v>107</v>
      </c>
      <c r="O3" s="147" t="s">
        <v>108</v>
      </c>
      <c r="Q3" s="147" t="s">
        <v>129</v>
      </c>
      <c r="R3" s="147" t="s">
        <v>130</v>
      </c>
      <c r="S3" s="147" t="s">
        <v>102</v>
      </c>
      <c r="T3" s="147" t="s">
        <v>103</v>
      </c>
      <c r="U3" s="147" t="s">
        <v>131</v>
      </c>
      <c r="V3" s="147" t="s">
        <v>104</v>
      </c>
      <c r="W3" s="147" t="s">
        <v>105</v>
      </c>
      <c r="X3" s="147" t="s">
        <v>120</v>
      </c>
      <c r="Y3" s="147" t="s">
        <v>121</v>
      </c>
      <c r="Z3" s="147" t="s">
        <v>132</v>
      </c>
      <c r="AA3" s="147" t="s">
        <v>106</v>
      </c>
      <c r="AB3" s="147" t="s">
        <v>107</v>
      </c>
      <c r="AC3" s="147" t="s">
        <v>108</v>
      </c>
      <c r="AH3" s="147">
        <v>1</v>
      </c>
      <c r="AI3" s="147">
        <v>2</v>
      </c>
      <c r="AJ3" s="147">
        <v>3</v>
      </c>
      <c r="AK3" s="147">
        <v>4</v>
      </c>
      <c r="AL3" s="147">
        <v>5</v>
      </c>
      <c r="AM3" s="147">
        <v>6</v>
      </c>
      <c r="AN3" s="147">
        <v>7</v>
      </c>
      <c r="AO3" s="147">
        <v>8</v>
      </c>
      <c r="AP3" s="147">
        <v>9</v>
      </c>
      <c r="AQ3" s="147">
        <v>10</v>
      </c>
      <c r="AR3" s="147">
        <v>11</v>
      </c>
      <c r="AS3" s="147">
        <v>12</v>
      </c>
      <c r="AT3" s="147">
        <v>13</v>
      </c>
      <c r="AU3" s="147">
        <v>14</v>
      </c>
      <c r="AV3" s="147">
        <v>15</v>
      </c>
      <c r="AW3" s="147">
        <v>16</v>
      </c>
      <c r="AX3" s="147">
        <v>17</v>
      </c>
      <c r="AY3" s="147">
        <v>18</v>
      </c>
      <c r="BC3" s="148"/>
      <c r="BD3" s="148"/>
      <c r="BE3" s="148"/>
      <c r="BF3" s="148" t="s">
        <v>35</v>
      </c>
      <c r="BG3" s="126" t="s">
        <v>36</v>
      </c>
      <c r="BH3" s="126" t="s">
        <v>37</v>
      </c>
      <c r="BI3" s="126" t="s">
        <v>38</v>
      </c>
      <c r="BJ3" s="126" t="s">
        <v>39</v>
      </c>
      <c r="BK3" s="126" t="s">
        <v>40</v>
      </c>
      <c r="BL3" s="126" t="s">
        <v>41</v>
      </c>
      <c r="BM3" s="126" t="s">
        <v>42</v>
      </c>
    </row>
    <row r="4" spans="1:65" x14ac:dyDescent="0.2">
      <c r="A4" s="147">
        <f>'Drivers Standing'!G8</f>
        <v>1</v>
      </c>
      <c r="B4" s="147" t="str">
        <f>IF(ISERR(FIND(" ",'Drivers Standing'!L8)),'Drivers Standing'!L8,LEFT('Drivers Standing'!L8,1)&amp;RIGHT('Drivers Standing'!L8,LEN('Drivers Standing'!L8)-LEN(LEFT('Drivers Standing'!L8,FIND(" ",'Drivers Standing'!L8)))+1))&amp;" - "&amp;AF4</f>
        <v>H Aoyama - 0</v>
      </c>
      <c r="C4" s="147">
        <f>IF(AND($AE4=C$3,$AF4&gt;14),$AF4-14,0)</f>
        <v>0</v>
      </c>
      <c r="D4" s="147">
        <f t="shared" ref="D4:P13" si="0">IF(AND($AE4=D$3,$AF4&gt;14),$AF4-14,0)</f>
        <v>0</v>
      </c>
      <c r="E4" s="147">
        <f t="shared" si="0"/>
        <v>0</v>
      </c>
      <c r="F4" s="147">
        <f t="shared" si="0"/>
        <v>0</v>
      </c>
      <c r="G4" s="147">
        <f t="shared" si="0"/>
        <v>0</v>
      </c>
      <c r="H4" s="147">
        <f t="shared" si="0"/>
        <v>0</v>
      </c>
      <c r="I4" s="147">
        <f t="shared" si="0"/>
        <v>0</v>
      </c>
      <c r="J4" s="147">
        <f t="shared" si="0"/>
        <v>0</v>
      </c>
      <c r="K4" s="147">
        <f t="shared" si="0"/>
        <v>0</v>
      </c>
      <c r="L4" s="147">
        <f t="shared" si="0"/>
        <v>0</v>
      </c>
      <c r="M4" s="147">
        <f t="shared" si="0"/>
        <v>0</v>
      </c>
      <c r="N4" s="147">
        <f t="shared" si="0"/>
        <v>0</v>
      </c>
      <c r="O4" s="147">
        <f t="shared" si="0"/>
        <v>0</v>
      </c>
      <c r="P4" s="147">
        <f t="shared" si="0"/>
        <v>0</v>
      </c>
      <c r="Q4" s="147">
        <f>IF($AE4=Q$3,14,0)</f>
        <v>14</v>
      </c>
      <c r="R4" s="147">
        <f t="shared" ref="R4:AD13" si="1">IF($AE4=R$3,14,0)</f>
        <v>0</v>
      </c>
      <c r="S4" s="147">
        <f t="shared" si="1"/>
        <v>0</v>
      </c>
      <c r="T4" s="147">
        <f t="shared" si="1"/>
        <v>0</v>
      </c>
      <c r="U4" s="147">
        <f t="shared" si="1"/>
        <v>0</v>
      </c>
      <c r="V4" s="147">
        <f t="shared" si="1"/>
        <v>0</v>
      </c>
      <c r="W4" s="147">
        <f t="shared" si="1"/>
        <v>0</v>
      </c>
      <c r="X4" s="147">
        <f t="shared" si="1"/>
        <v>0</v>
      </c>
      <c r="Y4" s="147">
        <f t="shared" si="1"/>
        <v>0</v>
      </c>
      <c r="Z4" s="147">
        <f t="shared" si="1"/>
        <v>0</v>
      </c>
      <c r="AA4" s="147">
        <f t="shared" si="1"/>
        <v>0</v>
      </c>
      <c r="AB4" s="147">
        <f t="shared" si="1"/>
        <v>0</v>
      </c>
      <c r="AC4" s="147">
        <f t="shared" si="1"/>
        <v>0</v>
      </c>
      <c r="AD4" s="147">
        <f t="shared" si="1"/>
        <v>0</v>
      </c>
      <c r="AE4" s="147" t="str">
        <f>'Drivers Standing'!M8</f>
        <v>Avintia Blusens</v>
      </c>
      <c r="AF4" s="147">
        <f>'Drivers Standing'!N8</f>
        <v>0</v>
      </c>
      <c r="AG4" s="147" t="str">
        <f>IF(ISERR(FIND(" ",'Drivers Standing'!L8)),'Drivers Standing'!L8,LEFT('Drivers Standing'!L8,1)&amp;RIGHT('Drivers Standing'!L8,LEN('Drivers Standing'!L8)-LEN(LEFT('Drivers Standing'!L8,FIND(" ",'Drivers Standing'!L8)))+1))</f>
        <v>H Aoyama</v>
      </c>
      <c r="AH4" s="147" t="e">
        <f>IF(SUM('Drivers Standing'!P$8:P$37)&lt;&gt;0,'Drivers Standing'!P8,NA())</f>
        <v>#N/A</v>
      </c>
      <c r="AI4" s="147" t="e">
        <f>IF(SUM('Drivers Standing'!Q$8:Q$37)&lt;&gt;0,'Drivers Standing'!Q8+AH4,NA())</f>
        <v>#N/A</v>
      </c>
      <c r="AJ4" s="147" t="e">
        <f>IF(SUM('Drivers Standing'!R$8:R$37)&lt;&gt;0,'Drivers Standing'!R8+AI4,NA())</f>
        <v>#N/A</v>
      </c>
      <c r="AK4" s="147" t="e">
        <f>IF(SUM('Drivers Standing'!S$8:S$37)&lt;&gt;0,'Drivers Standing'!S8+AJ4,NA())</f>
        <v>#N/A</v>
      </c>
      <c r="AL4" s="147" t="e">
        <f>IF(SUM('Drivers Standing'!T$8:T$37)&lt;&gt;0,'Drivers Standing'!T8+AK4,NA())</f>
        <v>#N/A</v>
      </c>
      <c r="AM4" s="147" t="e">
        <f>IF(SUM('Drivers Standing'!U$8:U$37)&lt;&gt;0,'Drivers Standing'!U8+AL4,NA())</f>
        <v>#N/A</v>
      </c>
      <c r="AN4" s="147" t="e">
        <f>IF(SUM('Drivers Standing'!V$8:V$37)&lt;&gt;0,'Drivers Standing'!V8+AM4,NA())</f>
        <v>#N/A</v>
      </c>
      <c r="AO4" s="147" t="e">
        <f>IF(SUM('Drivers Standing'!W$8:W$37)&lt;&gt;0,'Drivers Standing'!W8+AN4,NA())</f>
        <v>#N/A</v>
      </c>
      <c r="AP4" s="147" t="e">
        <f>IF(SUM('Drivers Standing'!X$8:X$37)&lt;&gt;0,'Drivers Standing'!X8+AO4,NA())</f>
        <v>#N/A</v>
      </c>
      <c r="AQ4" s="147" t="e">
        <f>IF(SUM('Drivers Standing'!Y$8:Y$37)&lt;&gt;0,'Drivers Standing'!Y8+AP4,NA())</f>
        <v>#N/A</v>
      </c>
      <c r="AR4" s="147" t="e">
        <f>IF(SUM('Drivers Standing'!Z$8:Z$37)&lt;&gt;0,'Drivers Standing'!Z8+AQ4,NA())</f>
        <v>#N/A</v>
      </c>
      <c r="AS4" s="147" t="e">
        <f>IF(SUM('Drivers Standing'!AA$8:AA$37)&lt;&gt;0,'Drivers Standing'!AA8+AR4,NA())</f>
        <v>#N/A</v>
      </c>
      <c r="AT4" s="147" t="e">
        <f>IF(SUM('Drivers Standing'!AB$8:AB$37)&lt;&gt;0,'Drivers Standing'!AB8+AS4,NA())</f>
        <v>#N/A</v>
      </c>
      <c r="AU4" s="147" t="e">
        <f>IF(SUM('Drivers Standing'!AC$8:AC$37)&lt;&gt;0,'Drivers Standing'!AC8+AT4,NA())</f>
        <v>#N/A</v>
      </c>
      <c r="AV4" s="147" t="e">
        <f>IF(SUM('Drivers Standing'!AD$8:AD$37)&lt;&gt;0,'Drivers Standing'!AD8+AU4,NA())</f>
        <v>#N/A</v>
      </c>
      <c r="AW4" s="147" t="e">
        <f>IF(SUM('Drivers Standing'!AE$8:AE$37)&lt;&gt;0,'Drivers Standing'!AE8+AV4,NA())</f>
        <v>#N/A</v>
      </c>
      <c r="AX4" s="147" t="e">
        <f>IF(SUM('Drivers Standing'!AF$8:AF$37)&lt;&gt;0,'Drivers Standing'!AF8+AW4,NA())</f>
        <v>#N/A</v>
      </c>
      <c r="AY4" s="147" t="e">
        <f>IF(SUM('Drivers Standing'!AG$8:AG$37)&lt;&gt;0,'Drivers Standing'!AG8+AX4,NA())</f>
        <v>#N/A</v>
      </c>
      <c r="BC4" s="148"/>
      <c r="BD4" s="148"/>
      <c r="BE4" s="148"/>
      <c r="BF4" s="148">
        <f ca="1">YEAR(TODAY())</f>
        <v>2013</v>
      </c>
      <c r="BG4" s="127" t="str">
        <f ca="1">IF(WEEKDAY(DATE(BF4,BF5,1))=1,1,"")</f>
        <v/>
      </c>
      <c r="BH4" s="127" t="str">
        <f ca="1">IF(BG4&lt;&gt;"",BG4+1,IF(WEEKDAY(DATE(BF4,BF5,1))=2,1,""))</f>
        <v/>
      </c>
      <c r="BI4" s="127" t="str">
        <f ca="1">IF(BH4&lt;&gt;"",BH4+1,IF(WEEKDAY(DATE(BF4,BF5,1))=3,1,""))</f>
        <v/>
      </c>
      <c r="BJ4" s="127">
        <f ca="1">IF(BI4&lt;&gt;"",BI4+1,IF(WEEKDAY(DATE(BF4,BF5,1))=4,1,""))</f>
        <v>1</v>
      </c>
      <c r="BK4" s="127">
        <f ca="1">IF(BJ4&lt;&gt;"",BJ4+1,IF(WEEKDAY(DATE(BF4,BF5,1))=5,1,""))</f>
        <v>2</v>
      </c>
      <c r="BL4" s="127">
        <f ca="1">IF(BK4&lt;&gt;"",BK4+1,IF(WEEKDAY(DATE(BF4,BF5,1))=6,1,""))</f>
        <v>3</v>
      </c>
      <c r="BM4" s="127">
        <f ca="1">IF(BL4&lt;&gt;"",BL4+1,IF(WEEKDAY(DATE(BF4,BF5,1))=7,1,""))</f>
        <v>4</v>
      </c>
    </row>
    <row r="5" spans="1:65" x14ac:dyDescent="0.2">
      <c r="A5" s="147">
        <f>'Drivers Standing'!G9</f>
        <v>2</v>
      </c>
      <c r="B5" s="147" t="str">
        <f>IF(ISERR(FIND(" ",'Drivers Standing'!L9)),'Drivers Standing'!L9,LEFT('Drivers Standing'!L9,1)&amp;RIGHT('Drivers Standing'!L9,LEN('Drivers Standing'!L9)-LEN(LEFT('Drivers Standing'!L9,FIND(" ",'Drivers Standing'!L9)))+1))&amp;" - "&amp;AF5</f>
        <v>H Barbera - 0</v>
      </c>
      <c r="C5" s="147">
        <f t="shared" ref="C5:C13" si="2">IF(AND($AE5=C$3,$AF5&gt;14),$AF5-14,0)</f>
        <v>0</v>
      </c>
      <c r="D5" s="147">
        <f t="shared" si="0"/>
        <v>0</v>
      </c>
      <c r="E5" s="147">
        <f t="shared" si="0"/>
        <v>0</v>
      </c>
      <c r="F5" s="147">
        <f t="shared" si="0"/>
        <v>0</v>
      </c>
      <c r="G5" s="147">
        <f t="shared" si="0"/>
        <v>0</v>
      </c>
      <c r="H5" s="147">
        <f t="shared" si="0"/>
        <v>0</v>
      </c>
      <c r="I5" s="147">
        <f t="shared" si="0"/>
        <v>0</v>
      </c>
      <c r="J5" s="147">
        <f t="shared" si="0"/>
        <v>0</v>
      </c>
      <c r="K5" s="147">
        <f t="shared" si="0"/>
        <v>0</v>
      </c>
      <c r="L5" s="147">
        <f t="shared" si="0"/>
        <v>0</v>
      </c>
      <c r="M5" s="147">
        <f t="shared" si="0"/>
        <v>0</v>
      </c>
      <c r="N5" s="147">
        <f t="shared" si="0"/>
        <v>0</v>
      </c>
      <c r="O5" s="147">
        <f t="shared" si="0"/>
        <v>0</v>
      </c>
      <c r="P5" s="147">
        <f t="shared" si="0"/>
        <v>0</v>
      </c>
      <c r="Q5" s="147">
        <f t="shared" ref="Q5:Q13" si="3">IF($AE5=Q$3,14,0)</f>
        <v>14</v>
      </c>
      <c r="R5" s="147">
        <f t="shared" si="1"/>
        <v>0</v>
      </c>
      <c r="S5" s="147">
        <f t="shared" si="1"/>
        <v>0</v>
      </c>
      <c r="T5" s="147">
        <f t="shared" si="1"/>
        <v>0</v>
      </c>
      <c r="U5" s="147">
        <f t="shared" si="1"/>
        <v>0</v>
      </c>
      <c r="V5" s="147">
        <f t="shared" si="1"/>
        <v>0</v>
      </c>
      <c r="W5" s="147">
        <f t="shared" si="1"/>
        <v>0</v>
      </c>
      <c r="X5" s="147">
        <f t="shared" si="1"/>
        <v>0</v>
      </c>
      <c r="Y5" s="147">
        <f t="shared" si="1"/>
        <v>0</v>
      </c>
      <c r="Z5" s="147">
        <f t="shared" si="1"/>
        <v>0</v>
      </c>
      <c r="AA5" s="147">
        <f t="shared" si="1"/>
        <v>0</v>
      </c>
      <c r="AB5" s="147">
        <f t="shared" si="1"/>
        <v>0</v>
      </c>
      <c r="AC5" s="147">
        <f t="shared" si="1"/>
        <v>0</v>
      </c>
      <c r="AD5" s="147">
        <f t="shared" si="1"/>
        <v>0</v>
      </c>
      <c r="AE5" s="147" t="str">
        <f>'Drivers Standing'!M9</f>
        <v>Avintia Blusens</v>
      </c>
      <c r="AF5" s="147">
        <f>'Drivers Standing'!N9</f>
        <v>0</v>
      </c>
      <c r="AG5" s="147" t="str">
        <f>IF(ISERR(FIND(" ",'Drivers Standing'!L9)),'Drivers Standing'!L9,LEFT('Drivers Standing'!L9,1)&amp;RIGHT('Drivers Standing'!L9,LEN('Drivers Standing'!L9)-LEN(LEFT('Drivers Standing'!L9,FIND(" ",'Drivers Standing'!L9)))+1))</f>
        <v>H Barbera</v>
      </c>
      <c r="AH5" s="147" t="e">
        <f>IF(SUM('Drivers Standing'!P$8:P$37)&lt;&gt;0,'Drivers Standing'!P9,NA())</f>
        <v>#N/A</v>
      </c>
      <c r="AI5" s="147" t="e">
        <f>IF(SUM('Drivers Standing'!Q$8:Q$37)&lt;&gt;0,'Drivers Standing'!Q9+AH5,NA())</f>
        <v>#N/A</v>
      </c>
      <c r="AJ5" s="147" t="e">
        <f>IF(SUM('Drivers Standing'!R$8:R$37)&lt;&gt;0,'Drivers Standing'!R9+AI5,NA())</f>
        <v>#N/A</v>
      </c>
      <c r="AK5" s="147" t="e">
        <f>IF(SUM('Drivers Standing'!S$8:S$37)&lt;&gt;0,'Drivers Standing'!S9+AJ5,NA())</f>
        <v>#N/A</v>
      </c>
      <c r="AL5" s="147" t="e">
        <f>IF(SUM('Drivers Standing'!T$8:T$37)&lt;&gt;0,'Drivers Standing'!T9+AK5,NA())</f>
        <v>#N/A</v>
      </c>
      <c r="AM5" s="147" t="e">
        <f>IF(SUM('Drivers Standing'!U$8:U$37)&lt;&gt;0,'Drivers Standing'!U9+AL5,NA())</f>
        <v>#N/A</v>
      </c>
      <c r="AN5" s="147" t="e">
        <f>IF(SUM('Drivers Standing'!V$8:V$37)&lt;&gt;0,'Drivers Standing'!V9+AM5,NA())</f>
        <v>#N/A</v>
      </c>
      <c r="AO5" s="147" t="e">
        <f>IF(SUM('Drivers Standing'!W$8:W$37)&lt;&gt;0,'Drivers Standing'!W9+AN5,NA())</f>
        <v>#N/A</v>
      </c>
      <c r="AP5" s="147" t="e">
        <f>IF(SUM('Drivers Standing'!X$8:X$37)&lt;&gt;0,'Drivers Standing'!X9+AO5,NA())</f>
        <v>#N/A</v>
      </c>
      <c r="AQ5" s="147" t="e">
        <f>IF(SUM('Drivers Standing'!Y$8:Y$37)&lt;&gt;0,'Drivers Standing'!Y9+AP5,NA())</f>
        <v>#N/A</v>
      </c>
      <c r="AR5" s="147" t="e">
        <f>IF(SUM('Drivers Standing'!Z$8:Z$37)&lt;&gt;0,'Drivers Standing'!Z9+AQ5,NA())</f>
        <v>#N/A</v>
      </c>
      <c r="AS5" s="147" t="e">
        <f>IF(SUM('Drivers Standing'!AA$8:AA$37)&lt;&gt;0,'Drivers Standing'!AA9+AR5,NA())</f>
        <v>#N/A</v>
      </c>
      <c r="AT5" s="147" t="e">
        <f>IF(SUM('Drivers Standing'!AB$8:AB$37)&lt;&gt;0,'Drivers Standing'!AB9+AS5,NA())</f>
        <v>#N/A</v>
      </c>
      <c r="AU5" s="147" t="e">
        <f>IF(SUM('Drivers Standing'!AC$8:AC$37)&lt;&gt;0,'Drivers Standing'!AC9+AT5,NA())</f>
        <v>#N/A</v>
      </c>
      <c r="AV5" s="147" t="e">
        <f>IF(SUM('Drivers Standing'!AD$8:AD$37)&lt;&gt;0,'Drivers Standing'!AD9+AU5,NA())</f>
        <v>#N/A</v>
      </c>
      <c r="AW5" s="147" t="e">
        <f>IF(SUM('Drivers Standing'!AE$8:AE$37)&lt;&gt;0,'Drivers Standing'!AE9+AV5,NA())</f>
        <v>#N/A</v>
      </c>
      <c r="AX5" s="147" t="e">
        <f>IF(SUM('Drivers Standing'!AF$8:AF$37)&lt;&gt;0,'Drivers Standing'!AF9+AW5,NA())</f>
        <v>#N/A</v>
      </c>
      <c r="AY5" s="147" t="e">
        <f>IF(SUM('Drivers Standing'!AG$8:AG$37)&lt;&gt;0,'Drivers Standing'!AG9+AX5,NA())</f>
        <v>#N/A</v>
      </c>
      <c r="BC5" s="148"/>
      <c r="BD5" s="148"/>
      <c r="BE5" s="148"/>
      <c r="BF5" s="148">
        <f ca="1">MONTH(TODAY())</f>
        <v>5</v>
      </c>
      <c r="BG5" s="127">
        <f ca="1">BM4+1</f>
        <v>5</v>
      </c>
      <c r="BH5" s="127">
        <f t="shared" ref="BH5:BM7" ca="1" si="4">BG5+1</f>
        <v>6</v>
      </c>
      <c r="BI5" s="127">
        <f t="shared" ca="1" si="4"/>
        <v>7</v>
      </c>
      <c r="BJ5" s="127">
        <f t="shared" ca="1" si="4"/>
        <v>8</v>
      </c>
      <c r="BK5" s="127">
        <f t="shared" ca="1" si="4"/>
        <v>9</v>
      </c>
      <c r="BL5" s="127">
        <f t="shared" ca="1" si="4"/>
        <v>10</v>
      </c>
      <c r="BM5" s="127">
        <f t="shared" ca="1" si="4"/>
        <v>11</v>
      </c>
    </row>
    <row r="6" spans="1:65" x14ac:dyDescent="0.2">
      <c r="A6" s="147">
        <f>'Drivers Standing'!G10</f>
        <v>3</v>
      </c>
      <c r="B6" s="147" t="str">
        <f>IF(ISERR(FIND(" ",'Drivers Standing'!L10)),'Drivers Standing'!L10,LEFT('Drivers Standing'!L10,1)&amp;RIGHT('Drivers Standing'!L10,LEN('Drivers Standing'!L10)-LEN(LEFT('Drivers Standing'!L10,FIND(" ",'Drivers Standing'!L10)))+1))&amp;" - "&amp;AF6</f>
        <v>D Petrucci - 0</v>
      </c>
      <c r="C6" s="147">
        <f t="shared" si="2"/>
        <v>0</v>
      </c>
      <c r="D6" s="147">
        <f t="shared" si="0"/>
        <v>0</v>
      </c>
      <c r="E6" s="147">
        <f t="shared" si="0"/>
        <v>0</v>
      </c>
      <c r="F6" s="147">
        <f t="shared" si="0"/>
        <v>0</v>
      </c>
      <c r="G6" s="147">
        <f t="shared" si="0"/>
        <v>0</v>
      </c>
      <c r="H6" s="147">
        <f t="shared" si="0"/>
        <v>0</v>
      </c>
      <c r="I6" s="147">
        <f t="shared" si="0"/>
        <v>0</v>
      </c>
      <c r="J6" s="147">
        <f t="shared" si="0"/>
        <v>0</v>
      </c>
      <c r="K6" s="147">
        <f t="shared" si="0"/>
        <v>0</v>
      </c>
      <c r="L6" s="147">
        <f t="shared" si="0"/>
        <v>0</v>
      </c>
      <c r="M6" s="147">
        <f t="shared" si="0"/>
        <v>0</v>
      </c>
      <c r="N6" s="147">
        <f t="shared" si="0"/>
        <v>0</v>
      </c>
      <c r="O6" s="147">
        <f t="shared" si="0"/>
        <v>0</v>
      </c>
      <c r="P6" s="147">
        <f t="shared" si="0"/>
        <v>0</v>
      </c>
      <c r="Q6" s="147">
        <f t="shared" si="3"/>
        <v>0</v>
      </c>
      <c r="R6" s="147">
        <f t="shared" si="1"/>
        <v>14</v>
      </c>
      <c r="S6" s="147">
        <f t="shared" si="1"/>
        <v>0</v>
      </c>
      <c r="T6" s="147">
        <f t="shared" si="1"/>
        <v>0</v>
      </c>
      <c r="U6" s="147">
        <f t="shared" si="1"/>
        <v>0</v>
      </c>
      <c r="V6" s="147">
        <f t="shared" si="1"/>
        <v>0</v>
      </c>
      <c r="W6" s="147">
        <f t="shared" si="1"/>
        <v>0</v>
      </c>
      <c r="X6" s="147">
        <f t="shared" si="1"/>
        <v>0</v>
      </c>
      <c r="Y6" s="147">
        <f t="shared" si="1"/>
        <v>0</v>
      </c>
      <c r="Z6" s="147">
        <f t="shared" si="1"/>
        <v>0</v>
      </c>
      <c r="AA6" s="147">
        <f t="shared" si="1"/>
        <v>0</v>
      </c>
      <c r="AB6" s="147">
        <f t="shared" si="1"/>
        <v>0</v>
      </c>
      <c r="AC6" s="147">
        <f t="shared" si="1"/>
        <v>0</v>
      </c>
      <c r="AD6" s="147">
        <f t="shared" si="1"/>
        <v>0</v>
      </c>
      <c r="AE6" s="147" t="str">
        <f>'Drivers Standing'!M10</f>
        <v>Came IodaRacing Project</v>
      </c>
      <c r="AF6" s="147">
        <f>'Drivers Standing'!N10</f>
        <v>0</v>
      </c>
      <c r="AG6" s="147" t="str">
        <f>IF(ISERR(FIND(" ",'Drivers Standing'!L10)),'Drivers Standing'!L10,LEFT('Drivers Standing'!L10,1)&amp;RIGHT('Drivers Standing'!L10,LEN('Drivers Standing'!L10)-LEN(LEFT('Drivers Standing'!L10,FIND(" ",'Drivers Standing'!L10)))+1))</f>
        <v>D Petrucci</v>
      </c>
      <c r="AH6" s="147" t="e">
        <f>IF(SUM('Drivers Standing'!P$8:P$37)&lt;&gt;0,'Drivers Standing'!P10,NA())</f>
        <v>#N/A</v>
      </c>
      <c r="AI6" s="147" t="e">
        <f>IF(SUM('Drivers Standing'!Q$8:Q$37)&lt;&gt;0,'Drivers Standing'!Q10+AH6,NA())</f>
        <v>#N/A</v>
      </c>
      <c r="AJ6" s="147" t="e">
        <f>IF(SUM('Drivers Standing'!R$8:R$37)&lt;&gt;0,'Drivers Standing'!R10+AI6,NA())</f>
        <v>#N/A</v>
      </c>
      <c r="AK6" s="147" t="e">
        <f>IF(SUM('Drivers Standing'!S$8:S$37)&lt;&gt;0,'Drivers Standing'!S10+AJ6,NA())</f>
        <v>#N/A</v>
      </c>
      <c r="AL6" s="147" t="e">
        <f>IF(SUM('Drivers Standing'!T$8:T$37)&lt;&gt;0,'Drivers Standing'!T10+AK6,NA())</f>
        <v>#N/A</v>
      </c>
      <c r="AM6" s="147" t="e">
        <f>IF(SUM('Drivers Standing'!U$8:U$37)&lt;&gt;0,'Drivers Standing'!U10+AL6,NA())</f>
        <v>#N/A</v>
      </c>
      <c r="AN6" s="147" t="e">
        <f>IF(SUM('Drivers Standing'!V$8:V$37)&lt;&gt;0,'Drivers Standing'!V10+AM6,NA())</f>
        <v>#N/A</v>
      </c>
      <c r="AO6" s="147" t="e">
        <f>IF(SUM('Drivers Standing'!W$8:W$37)&lt;&gt;0,'Drivers Standing'!W10+AN6,NA())</f>
        <v>#N/A</v>
      </c>
      <c r="AP6" s="147" t="e">
        <f>IF(SUM('Drivers Standing'!X$8:X$37)&lt;&gt;0,'Drivers Standing'!X10+AO6,NA())</f>
        <v>#N/A</v>
      </c>
      <c r="AQ6" s="147" t="e">
        <f>IF(SUM('Drivers Standing'!Y$8:Y$37)&lt;&gt;0,'Drivers Standing'!Y10+AP6,NA())</f>
        <v>#N/A</v>
      </c>
      <c r="AR6" s="147" t="e">
        <f>IF(SUM('Drivers Standing'!Z$8:Z$37)&lt;&gt;0,'Drivers Standing'!Z10+AQ6,NA())</f>
        <v>#N/A</v>
      </c>
      <c r="AS6" s="147" t="e">
        <f>IF(SUM('Drivers Standing'!AA$8:AA$37)&lt;&gt;0,'Drivers Standing'!AA10+AR6,NA())</f>
        <v>#N/A</v>
      </c>
      <c r="AT6" s="147" t="e">
        <f>IF(SUM('Drivers Standing'!AB$8:AB$37)&lt;&gt;0,'Drivers Standing'!AB10+AS6,NA())</f>
        <v>#N/A</v>
      </c>
      <c r="AU6" s="147" t="e">
        <f>IF(SUM('Drivers Standing'!AC$8:AC$37)&lt;&gt;0,'Drivers Standing'!AC10+AT6,NA())</f>
        <v>#N/A</v>
      </c>
      <c r="AV6" s="147" t="e">
        <f>IF(SUM('Drivers Standing'!AD$8:AD$37)&lt;&gt;0,'Drivers Standing'!AD10+AU6,NA())</f>
        <v>#N/A</v>
      </c>
      <c r="AW6" s="147" t="e">
        <f>IF(SUM('Drivers Standing'!AE$8:AE$37)&lt;&gt;0,'Drivers Standing'!AE10+AV6,NA())</f>
        <v>#N/A</v>
      </c>
      <c r="AX6" s="147" t="e">
        <f>IF(SUM('Drivers Standing'!AF$8:AF$37)&lt;&gt;0,'Drivers Standing'!AF10+AW6,NA())</f>
        <v>#N/A</v>
      </c>
      <c r="AY6" s="147" t="e">
        <f>IF(SUM('Drivers Standing'!AG$8:AG$37)&lt;&gt;0,'Drivers Standing'!AG10+AX6,NA())</f>
        <v>#N/A</v>
      </c>
      <c r="BC6" s="148"/>
      <c r="BD6" s="148"/>
      <c r="BE6" s="148"/>
      <c r="BF6" s="148"/>
      <c r="BG6" s="127">
        <f ca="1">BM5+1</f>
        <v>12</v>
      </c>
      <c r="BH6" s="127">
        <f t="shared" ca="1" si="4"/>
        <v>13</v>
      </c>
      <c r="BI6" s="127">
        <f t="shared" ca="1" si="4"/>
        <v>14</v>
      </c>
      <c r="BJ6" s="127">
        <f t="shared" ca="1" si="4"/>
        <v>15</v>
      </c>
      <c r="BK6" s="127">
        <f t="shared" ca="1" si="4"/>
        <v>16</v>
      </c>
      <c r="BL6" s="127">
        <f t="shared" ca="1" si="4"/>
        <v>17</v>
      </c>
      <c r="BM6" s="127">
        <f t="shared" ca="1" si="4"/>
        <v>18</v>
      </c>
    </row>
    <row r="7" spans="1:65" x14ac:dyDescent="0.2">
      <c r="A7" s="147">
        <f>'Drivers Standing'!G11</f>
        <v>4</v>
      </c>
      <c r="B7" s="147" t="str">
        <f>IF(ISERR(FIND(" ",'Drivers Standing'!L11)),'Drivers Standing'!L11,LEFT('Drivers Standing'!L11,1)&amp;RIGHT('Drivers Standing'!L11,LEN('Drivers Standing'!L11)-LEN(LEFT('Drivers Standing'!L11,FIND(" ",'Drivers Standing'!L11)))+1))&amp;" - "&amp;AF7</f>
        <v>L Pesek - 0</v>
      </c>
      <c r="C7" s="147">
        <f t="shared" si="2"/>
        <v>0</v>
      </c>
      <c r="D7" s="147">
        <f t="shared" si="0"/>
        <v>0</v>
      </c>
      <c r="E7" s="147">
        <f t="shared" si="0"/>
        <v>0</v>
      </c>
      <c r="F7" s="147">
        <f t="shared" si="0"/>
        <v>0</v>
      </c>
      <c r="G7" s="147">
        <f t="shared" si="0"/>
        <v>0</v>
      </c>
      <c r="H7" s="147">
        <f t="shared" si="0"/>
        <v>0</v>
      </c>
      <c r="I7" s="147">
        <f t="shared" si="0"/>
        <v>0</v>
      </c>
      <c r="J7" s="147">
        <f t="shared" si="0"/>
        <v>0</v>
      </c>
      <c r="K7" s="147">
        <f t="shared" si="0"/>
        <v>0</v>
      </c>
      <c r="L7" s="147">
        <f t="shared" si="0"/>
        <v>0</v>
      </c>
      <c r="M7" s="147">
        <f t="shared" si="0"/>
        <v>0</v>
      </c>
      <c r="N7" s="147">
        <f t="shared" si="0"/>
        <v>0</v>
      </c>
      <c r="O7" s="147">
        <f t="shared" si="0"/>
        <v>0</v>
      </c>
      <c r="P7" s="147">
        <f t="shared" si="0"/>
        <v>0</v>
      </c>
      <c r="Q7" s="147">
        <f t="shared" si="3"/>
        <v>0</v>
      </c>
      <c r="R7" s="147">
        <f t="shared" si="1"/>
        <v>14</v>
      </c>
      <c r="S7" s="147">
        <f t="shared" si="1"/>
        <v>0</v>
      </c>
      <c r="T7" s="147">
        <f t="shared" si="1"/>
        <v>0</v>
      </c>
      <c r="U7" s="147">
        <f t="shared" si="1"/>
        <v>0</v>
      </c>
      <c r="V7" s="147">
        <f t="shared" si="1"/>
        <v>0</v>
      </c>
      <c r="W7" s="147">
        <f t="shared" si="1"/>
        <v>0</v>
      </c>
      <c r="X7" s="147">
        <f t="shared" si="1"/>
        <v>0</v>
      </c>
      <c r="Y7" s="147">
        <f t="shared" si="1"/>
        <v>0</v>
      </c>
      <c r="Z7" s="147">
        <f t="shared" si="1"/>
        <v>0</v>
      </c>
      <c r="AA7" s="147">
        <f t="shared" si="1"/>
        <v>0</v>
      </c>
      <c r="AB7" s="147">
        <f t="shared" si="1"/>
        <v>0</v>
      </c>
      <c r="AC7" s="147">
        <f t="shared" si="1"/>
        <v>0</v>
      </c>
      <c r="AD7" s="147">
        <f t="shared" si="1"/>
        <v>0</v>
      </c>
      <c r="AE7" s="147" t="str">
        <f>'Drivers Standing'!M11</f>
        <v>Came IodaRacing Project</v>
      </c>
      <c r="AF7" s="147">
        <f>'Drivers Standing'!N11</f>
        <v>0</v>
      </c>
      <c r="AG7" s="147" t="str">
        <f>IF(ISERR(FIND(" ",'Drivers Standing'!L11)),'Drivers Standing'!L11,LEFT('Drivers Standing'!L11,1)&amp;RIGHT('Drivers Standing'!L11,LEN('Drivers Standing'!L11)-LEN(LEFT('Drivers Standing'!L11,FIND(" ",'Drivers Standing'!L11)))+1))</f>
        <v>L Pesek</v>
      </c>
      <c r="AH7" s="147" t="e">
        <f>IF(SUM('Drivers Standing'!P$8:P$37)&lt;&gt;0,'Drivers Standing'!P11,NA())</f>
        <v>#N/A</v>
      </c>
      <c r="AI7" s="147" t="e">
        <f>IF(SUM('Drivers Standing'!Q$8:Q$37)&lt;&gt;0,'Drivers Standing'!Q11+AH7,NA())</f>
        <v>#N/A</v>
      </c>
      <c r="AJ7" s="147" t="e">
        <f>IF(SUM('Drivers Standing'!R$8:R$37)&lt;&gt;0,'Drivers Standing'!R11+AI7,NA())</f>
        <v>#N/A</v>
      </c>
      <c r="AK7" s="147" t="e">
        <f>IF(SUM('Drivers Standing'!S$8:S$37)&lt;&gt;0,'Drivers Standing'!S11+AJ7,NA())</f>
        <v>#N/A</v>
      </c>
      <c r="AL7" s="147" t="e">
        <f>IF(SUM('Drivers Standing'!T$8:T$37)&lt;&gt;0,'Drivers Standing'!T11+AK7,NA())</f>
        <v>#N/A</v>
      </c>
      <c r="AM7" s="147" t="e">
        <f>IF(SUM('Drivers Standing'!U$8:U$37)&lt;&gt;0,'Drivers Standing'!U11+AL7,NA())</f>
        <v>#N/A</v>
      </c>
      <c r="AN7" s="147" t="e">
        <f>IF(SUM('Drivers Standing'!V$8:V$37)&lt;&gt;0,'Drivers Standing'!V11+AM7,NA())</f>
        <v>#N/A</v>
      </c>
      <c r="AO7" s="147" t="e">
        <f>IF(SUM('Drivers Standing'!W$8:W$37)&lt;&gt;0,'Drivers Standing'!W11+AN7,NA())</f>
        <v>#N/A</v>
      </c>
      <c r="AP7" s="147" t="e">
        <f>IF(SUM('Drivers Standing'!X$8:X$37)&lt;&gt;0,'Drivers Standing'!X11+AO7,NA())</f>
        <v>#N/A</v>
      </c>
      <c r="AQ7" s="147" t="e">
        <f>IF(SUM('Drivers Standing'!Y$8:Y$37)&lt;&gt;0,'Drivers Standing'!Y11+AP7,NA())</f>
        <v>#N/A</v>
      </c>
      <c r="AR7" s="147" t="e">
        <f>IF(SUM('Drivers Standing'!Z$8:Z$37)&lt;&gt;0,'Drivers Standing'!Z11+AQ7,NA())</f>
        <v>#N/A</v>
      </c>
      <c r="AS7" s="147" t="e">
        <f>IF(SUM('Drivers Standing'!AA$8:AA$37)&lt;&gt;0,'Drivers Standing'!AA11+AR7,NA())</f>
        <v>#N/A</v>
      </c>
      <c r="AT7" s="147" t="e">
        <f>IF(SUM('Drivers Standing'!AB$8:AB$37)&lt;&gt;0,'Drivers Standing'!AB11+AS7,NA())</f>
        <v>#N/A</v>
      </c>
      <c r="AU7" s="147" t="e">
        <f>IF(SUM('Drivers Standing'!AC$8:AC$37)&lt;&gt;0,'Drivers Standing'!AC11+AT7,NA())</f>
        <v>#N/A</v>
      </c>
      <c r="AV7" s="147" t="e">
        <f>IF(SUM('Drivers Standing'!AD$8:AD$37)&lt;&gt;0,'Drivers Standing'!AD11+AU7,NA())</f>
        <v>#N/A</v>
      </c>
      <c r="AW7" s="147" t="e">
        <f>IF(SUM('Drivers Standing'!AE$8:AE$37)&lt;&gt;0,'Drivers Standing'!AE11+AV7,NA())</f>
        <v>#N/A</v>
      </c>
      <c r="AX7" s="147" t="e">
        <f>IF(SUM('Drivers Standing'!AF$8:AF$37)&lt;&gt;0,'Drivers Standing'!AF11+AW7,NA())</f>
        <v>#N/A</v>
      </c>
      <c r="AY7" s="147" t="e">
        <f>IF(SUM('Drivers Standing'!AG$8:AG$37)&lt;&gt;0,'Drivers Standing'!AG11+AX7,NA())</f>
        <v>#N/A</v>
      </c>
      <c r="BC7" s="148"/>
      <c r="BD7" s="148"/>
      <c r="BE7" s="148"/>
      <c r="BF7" s="148"/>
      <c r="BG7" s="127">
        <f ca="1">BM6+1</f>
        <v>19</v>
      </c>
      <c r="BH7" s="127">
        <f t="shared" ca="1" si="4"/>
        <v>20</v>
      </c>
      <c r="BI7" s="127">
        <f t="shared" ca="1" si="4"/>
        <v>21</v>
      </c>
      <c r="BJ7" s="127">
        <f t="shared" ca="1" si="4"/>
        <v>22</v>
      </c>
      <c r="BK7" s="127">
        <f t="shared" ca="1" si="4"/>
        <v>23</v>
      </c>
      <c r="BL7" s="127">
        <f t="shared" ca="1" si="4"/>
        <v>24</v>
      </c>
      <c r="BM7" s="127">
        <f t="shared" ca="1" si="4"/>
        <v>25</v>
      </c>
    </row>
    <row r="8" spans="1:65" x14ac:dyDescent="0.2">
      <c r="A8" s="147">
        <f>'Drivers Standing'!G12</f>
        <v>5</v>
      </c>
      <c r="B8" s="147" t="str">
        <f>IF(ISERR(FIND(" ",'Drivers Standing'!L12)),'Drivers Standing'!L12,LEFT('Drivers Standing'!L12,1)&amp;RIGHT('Drivers Standing'!L12,LEN('Drivers Standing'!L12)-LEN(LEFT('Drivers Standing'!L12,FIND(" ",'Drivers Standing'!L12)))+1))&amp;" - "&amp;AF8</f>
        <v>K Abraham - 0</v>
      </c>
      <c r="C8" s="147">
        <f t="shared" si="2"/>
        <v>0</v>
      </c>
      <c r="D8" s="147">
        <f t="shared" si="0"/>
        <v>0</v>
      </c>
      <c r="E8" s="147">
        <f t="shared" si="0"/>
        <v>0</v>
      </c>
      <c r="F8" s="147">
        <f t="shared" si="0"/>
        <v>0</v>
      </c>
      <c r="G8" s="147">
        <f t="shared" si="0"/>
        <v>0</v>
      </c>
      <c r="H8" s="147">
        <f t="shared" si="0"/>
        <v>0</v>
      </c>
      <c r="I8" s="147">
        <f t="shared" si="0"/>
        <v>0</v>
      </c>
      <c r="J8" s="147">
        <f t="shared" si="0"/>
        <v>0</v>
      </c>
      <c r="K8" s="147">
        <f t="shared" si="0"/>
        <v>0</v>
      </c>
      <c r="L8" s="147">
        <f t="shared" si="0"/>
        <v>0</v>
      </c>
      <c r="M8" s="147">
        <f t="shared" si="0"/>
        <v>0</v>
      </c>
      <c r="N8" s="147">
        <f t="shared" si="0"/>
        <v>0</v>
      </c>
      <c r="O8" s="147">
        <f t="shared" si="0"/>
        <v>0</v>
      </c>
      <c r="P8" s="147">
        <f t="shared" si="0"/>
        <v>0</v>
      </c>
      <c r="Q8" s="147">
        <f t="shared" si="3"/>
        <v>0</v>
      </c>
      <c r="R8" s="147">
        <f t="shared" si="1"/>
        <v>0</v>
      </c>
      <c r="S8" s="147">
        <f t="shared" si="1"/>
        <v>14</v>
      </c>
      <c r="T8" s="147">
        <f t="shared" si="1"/>
        <v>0</v>
      </c>
      <c r="U8" s="147">
        <f t="shared" si="1"/>
        <v>0</v>
      </c>
      <c r="V8" s="147">
        <f t="shared" si="1"/>
        <v>0</v>
      </c>
      <c r="W8" s="147">
        <f t="shared" si="1"/>
        <v>0</v>
      </c>
      <c r="X8" s="147">
        <f t="shared" si="1"/>
        <v>0</v>
      </c>
      <c r="Y8" s="147">
        <f t="shared" si="1"/>
        <v>0</v>
      </c>
      <c r="Z8" s="147">
        <f t="shared" si="1"/>
        <v>0</v>
      </c>
      <c r="AA8" s="147">
        <f t="shared" si="1"/>
        <v>0</v>
      </c>
      <c r="AB8" s="147">
        <f t="shared" si="1"/>
        <v>0</v>
      </c>
      <c r="AC8" s="147">
        <f t="shared" si="1"/>
        <v>0</v>
      </c>
      <c r="AD8" s="147">
        <f t="shared" si="1"/>
        <v>0</v>
      </c>
      <c r="AE8" s="147" t="str">
        <f>'Drivers Standing'!M12</f>
        <v>Cardion AB Motoracing</v>
      </c>
      <c r="AF8" s="147">
        <f>'Drivers Standing'!N12</f>
        <v>0</v>
      </c>
      <c r="AG8" s="147" t="str">
        <f>IF(ISERR(FIND(" ",'Drivers Standing'!L12)),'Drivers Standing'!L12,LEFT('Drivers Standing'!L12,1)&amp;RIGHT('Drivers Standing'!L12,LEN('Drivers Standing'!L12)-LEN(LEFT('Drivers Standing'!L12,FIND(" ",'Drivers Standing'!L12)))+1))</f>
        <v>K Abraham</v>
      </c>
      <c r="AH8" s="147" t="e">
        <f>IF(SUM('Drivers Standing'!P$8:P$37)&lt;&gt;0,'Drivers Standing'!P12,NA())</f>
        <v>#N/A</v>
      </c>
      <c r="AI8" s="147" t="e">
        <f>IF(SUM('Drivers Standing'!Q$8:Q$37)&lt;&gt;0,'Drivers Standing'!Q12+AH8,NA())</f>
        <v>#N/A</v>
      </c>
      <c r="AJ8" s="147" t="e">
        <f>IF(SUM('Drivers Standing'!R$8:R$37)&lt;&gt;0,'Drivers Standing'!R12+AI8,NA())</f>
        <v>#N/A</v>
      </c>
      <c r="AK8" s="147" t="e">
        <f>IF(SUM('Drivers Standing'!S$8:S$37)&lt;&gt;0,'Drivers Standing'!S12+AJ8,NA())</f>
        <v>#N/A</v>
      </c>
      <c r="AL8" s="147" t="e">
        <f>IF(SUM('Drivers Standing'!T$8:T$37)&lt;&gt;0,'Drivers Standing'!T12+AK8,NA())</f>
        <v>#N/A</v>
      </c>
      <c r="AM8" s="147" t="e">
        <f>IF(SUM('Drivers Standing'!U$8:U$37)&lt;&gt;0,'Drivers Standing'!U12+AL8,NA())</f>
        <v>#N/A</v>
      </c>
      <c r="AN8" s="147" t="e">
        <f>IF(SUM('Drivers Standing'!V$8:V$37)&lt;&gt;0,'Drivers Standing'!V12+AM8,NA())</f>
        <v>#N/A</v>
      </c>
      <c r="AO8" s="147" t="e">
        <f>IF(SUM('Drivers Standing'!W$8:W$37)&lt;&gt;0,'Drivers Standing'!W12+AN8,NA())</f>
        <v>#N/A</v>
      </c>
      <c r="AP8" s="147" t="e">
        <f>IF(SUM('Drivers Standing'!X$8:X$37)&lt;&gt;0,'Drivers Standing'!X12+AO8,NA())</f>
        <v>#N/A</v>
      </c>
      <c r="AQ8" s="147" t="e">
        <f>IF(SUM('Drivers Standing'!Y$8:Y$37)&lt;&gt;0,'Drivers Standing'!Y12+AP8,NA())</f>
        <v>#N/A</v>
      </c>
      <c r="AR8" s="147" t="e">
        <f>IF(SUM('Drivers Standing'!Z$8:Z$37)&lt;&gt;0,'Drivers Standing'!Z12+AQ8,NA())</f>
        <v>#N/A</v>
      </c>
      <c r="AS8" s="147" t="e">
        <f>IF(SUM('Drivers Standing'!AA$8:AA$37)&lt;&gt;0,'Drivers Standing'!AA12+AR8,NA())</f>
        <v>#N/A</v>
      </c>
      <c r="AT8" s="147" t="e">
        <f>IF(SUM('Drivers Standing'!AB$8:AB$37)&lt;&gt;0,'Drivers Standing'!AB12+AS8,NA())</f>
        <v>#N/A</v>
      </c>
      <c r="AU8" s="147" t="e">
        <f>IF(SUM('Drivers Standing'!AC$8:AC$37)&lt;&gt;0,'Drivers Standing'!AC12+AT8,NA())</f>
        <v>#N/A</v>
      </c>
      <c r="AV8" s="147" t="e">
        <f>IF(SUM('Drivers Standing'!AD$8:AD$37)&lt;&gt;0,'Drivers Standing'!AD12+AU8,NA())</f>
        <v>#N/A</v>
      </c>
      <c r="AW8" s="147" t="e">
        <f>IF(SUM('Drivers Standing'!AE$8:AE$37)&lt;&gt;0,'Drivers Standing'!AE12+AV8,NA())</f>
        <v>#N/A</v>
      </c>
      <c r="AX8" s="147" t="e">
        <f>IF(SUM('Drivers Standing'!AF$8:AF$37)&lt;&gt;0,'Drivers Standing'!AF12+AW8,NA())</f>
        <v>#N/A</v>
      </c>
      <c r="AY8" s="147" t="e">
        <f>IF(SUM('Drivers Standing'!AG$8:AG$37)&lt;&gt;0,'Drivers Standing'!AG12+AX8,NA())</f>
        <v>#N/A</v>
      </c>
      <c r="BC8" s="148"/>
      <c r="BD8" s="148"/>
      <c r="BE8" s="148"/>
      <c r="BF8" s="148"/>
      <c r="BG8" s="127">
        <f ca="1">IF(BM7&lt;&gt;"",IF(DAY(EOMONTH(DATE(BF4,BF5,1),0))=BM7,"",BM7+1),"")</f>
        <v>26</v>
      </c>
      <c r="BH8" s="127">
        <f ca="1">IF(BG8&lt;&gt;"",IF(DAY(EOMONTH(DATE(BF4,BF5,1),0))=BG8,"",BG8+1),"")</f>
        <v>27</v>
      </c>
      <c r="BI8" s="127">
        <f ca="1">IF(BH8&lt;&gt;"",IF(DAY(EOMONTH(DATE(BF4,BF5,1),0))=BH8,"",BH8+1),"")</f>
        <v>28</v>
      </c>
      <c r="BJ8" s="127">
        <f ca="1">IF(BI8&lt;&gt;"",IF(DAY(EOMONTH(DATE(BF4,BF5,1),0))=BI8,"",BI8+1),"")</f>
        <v>29</v>
      </c>
      <c r="BK8" s="127">
        <f ca="1">IF(BJ8&lt;&gt;"",IF(DAY(EOMONTH(DATE(BF4,BF5,1),0))=BJ8,"",BJ8+1),"")</f>
        <v>30</v>
      </c>
      <c r="BL8" s="127">
        <f ca="1">IF(BK8&lt;&gt;"",IF(DAY(EOMONTH(DATE(BF4,BF5,1),0))=BK8,"",BK8+1),"")</f>
        <v>31</v>
      </c>
      <c r="BM8" s="127" t="str">
        <f ca="1">IF(BL8&lt;&gt;"",IF(DAY(EOMONTH(DATE(BF4,BF5,1),0))=BL8,"",BL8+1),"")</f>
        <v/>
      </c>
    </row>
    <row r="9" spans="1:65" x14ac:dyDescent="0.2">
      <c r="A9" s="147">
        <f>'Drivers Standing'!G13</f>
        <v>6</v>
      </c>
      <c r="B9" s="147" t="str">
        <f>IF(ISERR(FIND(" ",'Drivers Standing'!L13)),'Drivers Standing'!L13,LEFT('Drivers Standing'!L13,1)&amp;RIGHT('Drivers Standing'!L13,LEN('Drivers Standing'!L13)-LEN(LEFT('Drivers Standing'!L13,FIND(" ",'Drivers Standing'!L13)))+1))&amp;" - "&amp;AF9</f>
        <v>A Dovizioso - 0</v>
      </c>
      <c r="C9" s="147">
        <f t="shared" si="2"/>
        <v>0</v>
      </c>
      <c r="D9" s="147">
        <f t="shared" si="0"/>
        <v>0</v>
      </c>
      <c r="E9" s="147">
        <f t="shared" si="0"/>
        <v>0</v>
      </c>
      <c r="F9" s="147">
        <f t="shared" si="0"/>
        <v>0</v>
      </c>
      <c r="G9" s="147">
        <f t="shared" si="0"/>
        <v>0</v>
      </c>
      <c r="H9" s="147">
        <f t="shared" si="0"/>
        <v>0</v>
      </c>
      <c r="I9" s="147">
        <f t="shared" si="0"/>
        <v>0</v>
      </c>
      <c r="J9" s="147">
        <f t="shared" si="0"/>
        <v>0</v>
      </c>
      <c r="K9" s="147">
        <f t="shared" si="0"/>
        <v>0</v>
      </c>
      <c r="L9" s="147">
        <f t="shared" si="0"/>
        <v>0</v>
      </c>
      <c r="M9" s="147">
        <f t="shared" si="0"/>
        <v>0</v>
      </c>
      <c r="N9" s="147">
        <f t="shared" si="0"/>
        <v>0</v>
      </c>
      <c r="O9" s="147">
        <f t="shared" si="0"/>
        <v>0</v>
      </c>
      <c r="P9" s="147">
        <f t="shared" si="0"/>
        <v>0</v>
      </c>
      <c r="Q9" s="147">
        <f t="shared" si="3"/>
        <v>0</v>
      </c>
      <c r="R9" s="147">
        <f t="shared" si="1"/>
        <v>0</v>
      </c>
      <c r="S9" s="147">
        <f t="shared" si="1"/>
        <v>0</v>
      </c>
      <c r="T9" s="147">
        <f t="shared" si="1"/>
        <v>14</v>
      </c>
      <c r="U9" s="147">
        <f t="shared" si="1"/>
        <v>0</v>
      </c>
      <c r="V9" s="147">
        <f t="shared" si="1"/>
        <v>0</v>
      </c>
      <c r="W9" s="147">
        <f t="shared" si="1"/>
        <v>0</v>
      </c>
      <c r="X9" s="147">
        <f t="shared" si="1"/>
        <v>0</v>
      </c>
      <c r="Y9" s="147">
        <f t="shared" si="1"/>
        <v>0</v>
      </c>
      <c r="Z9" s="147">
        <f t="shared" si="1"/>
        <v>0</v>
      </c>
      <c r="AA9" s="147">
        <f t="shared" si="1"/>
        <v>0</v>
      </c>
      <c r="AB9" s="147">
        <f t="shared" si="1"/>
        <v>0</v>
      </c>
      <c r="AC9" s="147">
        <f t="shared" si="1"/>
        <v>0</v>
      </c>
      <c r="AD9" s="147">
        <f t="shared" si="1"/>
        <v>0</v>
      </c>
      <c r="AE9" s="147" t="str">
        <f>'Drivers Standing'!M13</f>
        <v>Ducati Team</v>
      </c>
      <c r="AF9" s="147">
        <f>'Drivers Standing'!N13</f>
        <v>0</v>
      </c>
      <c r="BC9" s="148"/>
      <c r="BD9" s="148"/>
      <c r="BE9" s="148"/>
      <c r="BF9" s="148"/>
      <c r="BG9" s="127" t="str">
        <f ca="1">IF(BM8&lt;&gt;"",IF(DAY(EOMONTH(DATE(BF4,BF5,1),0))=BM8,"",BM8+1),"")</f>
        <v/>
      </c>
      <c r="BH9" s="127" t="str">
        <f ca="1">IF(BG9&lt;&gt;"",IF(DAY(EOMONTH(DATE(BF4,BF5,1),0))=BG9,"",BG9+1),"")</f>
        <v/>
      </c>
      <c r="BI9" s="127"/>
      <c r="BJ9" s="127"/>
      <c r="BK9" s="127"/>
      <c r="BL9" s="127"/>
      <c r="BM9" s="127"/>
    </row>
    <row r="10" spans="1:65" x14ac:dyDescent="0.2">
      <c r="A10" s="147">
        <f>'Drivers Standing'!G14</f>
        <v>7</v>
      </c>
      <c r="B10" s="147" t="str">
        <f>IF(ISERR(FIND(" ",'Drivers Standing'!L14)),'Drivers Standing'!L14,LEFT('Drivers Standing'!L14,1)&amp;RIGHT('Drivers Standing'!L14,LEN('Drivers Standing'!L14)-LEN(LEFT('Drivers Standing'!L14,FIND(" ",'Drivers Standing'!L14)))+1))&amp;" - "&amp;AF10</f>
        <v>N Hayden - 0</v>
      </c>
      <c r="C10" s="147">
        <f t="shared" si="2"/>
        <v>0</v>
      </c>
      <c r="D10" s="147">
        <f t="shared" si="0"/>
        <v>0</v>
      </c>
      <c r="E10" s="147">
        <f t="shared" si="0"/>
        <v>0</v>
      </c>
      <c r="F10" s="147">
        <f t="shared" si="0"/>
        <v>0</v>
      </c>
      <c r="G10" s="147">
        <f t="shared" si="0"/>
        <v>0</v>
      </c>
      <c r="H10" s="147">
        <f t="shared" si="0"/>
        <v>0</v>
      </c>
      <c r="I10" s="147">
        <f t="shared" si="0"/>
        <v>0</v>
      </c>
      <c r="J10" s="147">
        <f t="shared" si="0"/>
        <v>0</v>
      </c>
      <c r="K10" s="147">
        <f t="shared" si="0"/>
        <v>0</v>
      </c>
      <c r="L10" s="147">
        <f t="shared" si="0"/>
        <v>0</v>
      </c>
      <c r="M10" s="147">
        <f t="shared" si="0"/>
        <v>0</v>
      </c>
      <c r="N10" s="147">
        <f t="shared" si="0"/>
        <v>0</v>
      </c>
      <c r="O10" s="147">
        <f t="shared" si="0"/>
        <v>0</v>
      </c>
      <c r="P10" s="147">
        <f t="shared" si="0"/>
        <v>0</v>
      </c>
      <c r="Q10" s="147">
        <f t="shared" si="3"/>
        <v>0</v>
      </c>
      <c r="R10" s="147">
        <f t="shared" si="1"/>
        <v>0</v>
      </c>
      <c r="S10" s="147">
        <f t="shared" si="1"/>
        <v>0</v>
      </c>
      <c r="T10" s="147">
        <f t="shared" si="1"/>
        <v>14</v>
      </c>
      <c r="U10" s="147">
        <f t="shared" si="1"/>
        <v>0</v>
      </c>
      <c r="V10" s="147">
        <f t="shared" si="1"/>
        <v>0</v>
      </c>
      <c r="W10" s="147">
        <f t="shared" si="1"/>
        <v>0</v>
      </c>
      <c r="X10" s="147">
        <f t="shared" si="1"/>
        <v>0</v>
      </c>
      <c r="Y10" s="147">
        <f t="shared" si="1"/>
        <v>0</v>
      </c>
      <c r="Z10" s="147">
        <f t="shared" si="1"/>
        <v>0</v>
      </c>
      <c r="AA10" s="147">
        <f t="shared" si="1"/>
        <v>0</v>
      </c>
      <c r="AB10" s="147">
        <f t="shared" si="1"/>
        <v>0</v>
      </c>
      <c r="AC10" s="147">
        <f t="shared" si="1"/>
        <v>0</v>
      </c>
      <c r="AD10" s="147">
        <f t="shared" si="1"/>
        <v>0</v>
      </c>
      <c r="AE10" s="147" t="str">
        <f>'Drivers Standing'!M14</f>
        <v>Ducati Team</v>
      </c>
      <c r="AF10" s="147">
        <f>'Drivers Standing'!N14</f>
        <v>0</v>
      </c>
      <c r="BC10" s="148"/>
      <c r="BD10" s="148"/>
      <c r="BE10" s="148"/>
      <c r="BF10" s="148"/>
      <c r="BG10" s="125"/>
      <c r="BH10" s="125"/>
      <c r="BI10" s="125"/>
      <c r="BJ10" s="125"/>
      <c r="BK10" s="125"/>
      <c r="BL10" s="125"/>
      <c r="BM10" s="125"/>
    </row>
    <row r="11" spans="1:65" x14ac:dyDescent="0.2">
      <c r="A11" s="147">
        <f>'Drivers Standing'!G15</f>
        <v>8</v>
      </c>
      <c r="B11" s="147" t="str">
        <f>IF(ISERR(FIND(" ",'Drivers Standing'!L15)),'Drivers Standing'!L15,LEFT('Drivers Standing'!L15,1)&amp;RIGHT('Drivers Standing'!L15,LEN('Drivers Standing'!L15)-LEN(LEFT('Drivers Standing'!L15,FIND(" ",'Drivers Standing'!L15)))+1))&amp;" - "&amp;AF11</f>
        <v>A Bautista - 0</v>
      </c>
      <c r="C11" s="147">
        <f t="shared" si="2"/>
        <v>0</v>
      </c>
      <c r="D11" s="147">
        <f t="shared" si="0"/>
        <v>0</v>
      </c>
      <c r="E11" s="147">
        <f t="shared" si="0"/>
        <v>0</v>
      </c>
      <c r="F11" s="147">
        <f t="shared" si="0"/>
        <v>0</v>
      </c>
      <c r="G11" s="147">
        <f t="shared" si="0"/>
        <v>0</v>
      </c>
      <c r="H11" s="147">
        <f t="shared" si="0"/>
        <v>0</v>
      </c>
      <c r="I11" s="147">
        <f t="shared" si="0"/>
        <v>0</v>
      </c>
      <c r="J11" s="147">
        <f t="shared" si="0"/>
        <v>0</v>
      </c>
      <c r="K11" s="147">
        <f t="shared" si="0"/>
        <v>0</v>
      </c>
      <c r="L11" s="147">
        <f t="shared" si="0"/>
        <v>0</v>
      </c>
      <c r="M11" s="147">
        <f t="shared" si="0"/>
        <v>0</v>
      </c>
      <c r="N11" s="147">
        <f t="shared" si="0"/>
        <v>0</v>
      </c>
      <c r="O11" s="147">
        <f t="shared" si="0"/>
        <v>0</v>
      </c>
      <c r="P11" s="147">
        <f t="shared" si="0"/>
        <v>0</v>
      </c>
      <c r="Q11" s="147">
        <f t="shared" si="3"/>
        <v>0</v>
      </c>
      <c r="R11" s="147">
        <f t="shared" si="1"/>
        <v>0</v>
      </c>
      <c r="S11" s="147">
        <f t="shared" si="1"/>
        <v>0</v>
      </c>
      <c r="T11" s="147">
        <f t="shared" si="1"/>
        <v>0</v>
      </c>
      <c r="U11" s="147">
        <f t="shared" si="1"/>
        <v>14</v>
      </c>
      <c r="V11" s="147">
        <f t="shared" si="1"/>
        <v>0</v>
      </c>
      <c r="W11" s="147">
        <f t="shared" si="1"/>
        <v>0</v>
      </c>
      <c r="X11" s="147">
        <f t="shared" si="1"/>
        <v>0</v>
      </c>
      <c r="Y11" s="147">
        <f t="shared" si="1"/>
        <v>0</v>
      </c>
      <c r="Z11" s="147">
        <f t="shared" si="1"/>
        <v>0</v>
      </c>
      <c r="AA11" s="147">
        <f t="shared" si="1"/>
        <v>0</v>
      </c>
      <c r="AB11" s="147">
        <f t="shared" si="1"/>
        <v>0</v>
      </c>
      <c r="AC11" s="147">
        <f t="shared" si="1"/>
        <v>0</v>
      </c>
      <c r="AD11" s="147">
        <f t="shared" si="1"/>
        <v>0</v>
      </c>
      <c r="AE11" s="147" t="str">
        <f>'Drivers Standing'!M15</f>
        <v>Go&amp;Fun Honda Gresini</v>
      </c>
      <c r="AF11" s="147">
        <f>'Drivers Standing'!N15</f>
        <v>0</v>
      </c>
      <c r="BC11" s="148"/>
      <c r="BD11" s="148"/>
      <c r="BE11" s="148"/>
      <c r="BF11" s="148"/>
      <c r="BG11" s="128"/>
      <c r="BH11" s="125"/>
      <c r="BI11" s="125"/>
      <c r="BJ11" s="125"/>
      <c r="BK11" s="125"/>
      <c r="BL11" s="125"/>
      <c r="BM11" s="125"/>
    </row>
    <row r="12" spans="1:65" x14ac:dyDescent="0.2">
      <c r="A12" s="147">
        <f>'Drivers Standing'!G16</f>
        <v>9</v>
      </c>
      <c r="B12" s="147" t="str">
        <f>IF(ISERR(FIND(" ",'Drivers Standing'!L16)),'Drivers Standing'!L16,LEFT('Drivers Standing'!L16,1)&amp;RIGHT('Drivers Standing'!L16,LEN('Drivers Standing'!L16)-LEN(LEFT('Drivers Standing'!L16,FIND(" ",'Drivers Standing'!L16)))+1))&amp;" - "&amp;AF12</f>
        <v>B Staring - 0</v>
      </c>
      <c r="C12" s="147">
        <f t="shared" si="2"/>
        <v>0</v>
      </c>
      <c r="D12" s="147">
        <f t="shared" si="0"/>
        <v>0</v>
      </c>
      <c r="E12" s="147">
        <f t="shared" si="0"/>
        <v>0</v>
      </c>
      <c r="F12" s="147">
        <f t="shared" si="0"/>
        <v>0</v>
      </c>
      <c r="G12" s="147">
        <f t="shared" si="0"/>
        <v>0</v>
      </c>
      <c r="H12" s="147">
        <f t="shared" si="0"/>
        <v>0</v>
      </c>
      <c r="I12" s="147">
        <f t="shared" si="0"/>
        <v>0</v>
      </c>
      <c r="J12" s="147">
        <f t="shared" si="0"/>
        <v>0</v>
      </c>
      <c r="K12" s="147">
        <f t="shared" si="0"/>
        <v>0</v>
      </c>
      <c r="L12" s="147">
        <f t="shared" si="0"/>
        <v>0</v>
      </c>
      <c r="M12" s="147">
        <f t="shared" si="0"/>
        <v>0</v>
      </c>
      <c r="N12" s="147">
        <f t="shared" si="0"/>
        <v>0</v>
      </c>
      <c r="O12" s="147">
        <f t="shared" si="0"/>
        <v>0</v>
      </c>
      <c r="P12" s="147">
        <f t="shared" si="0"/>
        <v>0</v>
      </c>
      <c r="Q12" s="147">
        <f t="shared" si="3"/>
        <v>0</v>
      </c>
      <c r="R12" s="147">
        <f t="shared" si="1"/>
        <v>0</v>
      </c>
      <c r="S12" s="147">
        <f t="shared" si="1"/>
        <v>0</v>
      </c>
      <c r="T12" s="147">
        <f t="shared" si="1"/>
        <v>0</v>
      </c>
      <c r="U12" s="147">
        <f t="shared" si="1"/>
        <v>14</v>
      </c>
      <c r="V12" s="147">
        <f t="shared" si="1"/>
        <v>0</v>
      </c>
      <c r="W12" s="147">
        <f t="shared" si="1"/>
        <v>0</v>
      </c>
      <c r="X12" s="147">
        <f t="shared" si="1"/>
        <v>0</v>
      </c>
      <c r="Y12" s="147">
        <f t="shared" si="1"/>
        <v>0</v>
      </c>
      <c r="Z12" s="147">
        <f t="shared" si="1"/>
        <v>0</v>
      </c>
      <c r="AA12" s="147">
        <f t="shared" si="1"/>
        <v>0</v>
      </c>
      <c r="AB12" s="147">
        <f t="shared" si="1"/>
        <v>0</v>
      </c>
      <c r="AC12" s="147">
        <f t="shared" si="1"/>
        <v>0</v>
      </c>
      <c r="AD12" s="147">
        <f t="shared" si="1"/>
        <v>0</v>
      </c>
      <c r="AE12" s="147" t="str">
        <f>'Drivers Standing'!M16</f>
        <v>Go&amp;Fun Honda Gresini</v>
      </c>
      <c r="AF12" s="147">
        <f>'Drivers Standing'!N16</f>
        <v>0</v>
      </c>
      <c r="BC12" s="148"/>
      <c r="BD12" s="148"/>
      <c r="BE12" s="148"/>
      <c r="BF12" s="148"/>
      <c r="BG12" s="125"/>
      <c r="BH12" s="125"/>
      <c r="BI12" s="125"/>
      <c r="BJ12" s="125"/>
      <c r="BK12" s="125"/>
      <c r="BL12" s="125"/>
      <c r="BM12" s="125"/>
    </row>
    <row r="13" spans="1:65" x14ac:dyDescent="0.2">
      <c r="A13" s="147">
        <f>'Drivers Standing'!G17</f>
        <v>10</v>
      </c>
      <c r="B13" s="147" t="str">
        <f>IF(ISERR(FIND(" ",'Drivers Standing'!L17)),'Drivers Standing'!L17,LEFT('Drivers Standing'!L17,1)&amp;RIGHT('Drivers Standing'!L17,LEN('Drivers Standing'!L17)-LEN(LEFT('Drivers Standing'!L17,FIND(" ",'Drivers Standing'!L17)))+1))&amp;" - "&amp;AF13</f>
        <v>S Bradl - 0</v>
      </c>
      <c r="C13" s="147">
        <f t="shared" si="2"/>
        <v>0</v>
      </c>
      <c r="D13" s="147">
        <f t="shared" si="0"/>
        <v>0</v>
      </c>
      <c r="E13" s="147">
        <f t="shared" si="0"/>
        <v>0</v>
      </c>
      <c r="F13" s="147">
        <f t="shared" si="0"/>
        <v>0</v>
      </c>
      <c r="G13" s="147">
        <f t="shared" si="0"/>
        <v>0</v>
      </c>
      <c r="H13" s="147">
        <f t="shared" si="0"/>
        <v>0</v>
      </c>
      <c r="I13" s="147">
        <f t="shared" si="0"/>
        <v>0</v>
      </c>
      <c r="J13" s="147">
        <f t="shared" si="0"/>
        <v>0</v>
      </c>
      <c r="K13" s="147">
        <f t="shared" si="0"/>
        <v>0</v>
      </c>
      <c r="L13" s="147">
        <f t="shared" si="0"/>
        <v>0</v>
      </c>
      <c r="M13" s="147">
        <f t="shared" si="0"/>
        <v>0</v>
      </c>
      <c r="N13" s="147">
        <f t="shared" si="0"/>
        <v>0</v>
      </c>
      <c r="O13" s="147">
        <f t="shared" si="0"/>
        <v>0</v>
      </c>
      <c r="P13" s="147">
        <f t="shared" si="0"/>
        <v>0</v>
      </c>
      <c r="Q13" s="147">
        <f t="shared" si="3"/>
        <v>0</v>
      </c>
      <c r="R13" s="147">
        <f t="shared" si="1"/>
        <v>0</v>
      </c>
      <c r="S13" s="147">
        <f t="shared" si="1"/>
        <v>0</v>
      </c>
      <c r="T13" s="147">
        <f t="shared" si="1"/>
        <v>0</v>
      </c>
      <c r="U13" s="147">
        <f t="shared" si="1"/>
        <v>0</v>
      </c>
      <c r="V13" s="147">
        <f t="shared" si="1"/>
        <v>14</v>
      </c>
      <c r="W13" s="147">
        <f t="shared" si="1"/>
        <v>0</v>
      </c>
      <c r="X13" s="147">
        <f t="shared" si="1"/>
        <v>0</v>
      </c>
      <c r="Y13" s="147">
        <f t="shared" si="1"/>
        <v>0</v>
      </c>
      <c r="Z13" s="147">
        <f t="shared" si="1"/>
        <v>0</v>
      </c>
      <c r="AA13" s="147">
        <f t="shared" si="1"/>
        <v>0</v>
      </c>
      <c r="AB13" s="147">
        <f t="shared" si="1"/>
        <v>0</v>
      </c>
      <c r="AC13" s="147">
        <f t="shared" si="1"/>
        <v>0</v>
      </c>
      <c r="AD13" s="147">
        <f t="shared" si="1"/>
        <v>0</v>
      </c>
      <c r="AE13" s="147" t="str">
        <f>'Drivers Standing'!M17</f>
        <v>LCR Honda MotoGP</v>
      </c>
      <c r="AF13" s="147">
        <f>'Drivers Standing'!N17</f>
        <v>0</v>
      </c>
      <c r="BC13" s="148"/>
      <c r="BD13" s="148"/>
      <c r="BE13" s="148"/>
      <c r="BF13" s="148"/>
      <c r="BG13" s="125"/>
      <c r="BH13" s="125"/>
      <c r="BI13" s="125"/>
      <c r="BJ13" s="125"/>
      <c r="BK13" s="125"/>
      <c r="BL13" s="125"/>
      <c r="BM13" s="125"/>
    </row>
    <row r="17" spans="1:32" x14ac:dyDescent="0.2">
      <c r="C17" s="147" t="str">
        <f>C3</f>
        <v>Avintia Blusens</v>
      </c>
      <c r="D17" s="147" t="str">
        <f t="shared" ref="D17:AC17" si="5">D3</f>
        <v>Came IodaRacing Project</v>
      </c>
      <c r="E17" s="147" t="str">
        <f t="shared" si="5"/>
        <v>Cardion AB Motoracing</v>
      </c>
      <c r="F17" s="147" t="str">
        <f t="shared" si="5"/>
        <v>Ducati Team</v>
      </c>
      <c r="G17" s="147" t="str">
        <f t="shared" si="5"/>
        <v>Go&amp;Fun Honda Gresini</v>
      </c>
      <c r="H17" s="147" t="str">
        <f t="shared" si="5"/>
        <v>LCR Honda MotoGP</v>
      </c>
      <c r="I17" s="147" t="str">
        <f t="shared" si="5"/>
        <v>Monster Yamaha Tech 3</v>
      </c>
      <c r="J17" s="147" t="str">
        <f t="shared" si="5"/>
        <v>NGM Mobile Forward Racing</v>
      </c>
      <c r="K17" s="147" t="str">
        <f t="shared" si="5"/>
        <v>Paul Bird Motorsport</v>
      </c>
      <c r="L17" s="147" t="str">
        <f t="shared" si="5"/>
        <v>Power Electronics Aspar</v>
      </c>
      <c r="M17" s="147" t="str">
        <f t="shared" si="5"/>
        <v>Pramac Racing Team</v>
      </c>
      <c r="N17" s="147" t="str">
        <f t="shared" si="5"/>
        <v>Repsol Honda Team</v>
      </c>
      <c r="O17" s="147" t="str">
        <f t="shared" si="5"/>
        <v>Yamaha Factory Racing</v>
      </c>
      <c r="Q17" s="147" t="str">
        <f t="shared" si="5"/>
        <v>Avintia Blusens</v>
      </c>
      <c r="R17" s="147" t="str">
        <f t="shared" si="5"/>
        <v>Came IodaRacing Project</v>
      </c>
      <c r="S17" s="147" t="str">
        <f t="shared" si="5"/>
        <v>Cardion AB Motoracing</v>
      </c>
      <c r="T17" s="147" t="str">
        <f t="shared" si="5"/>
        <v>Ducati Team</v>
      </c>
      <c r="U17" s="147" t="str">
        <f t="shared" si="5"/>
        <v>Go&amp;Fun Honda Gresini</v>
      </c>
      <c r="V17" s="147" t="str">
        <f t="shared" si="5"/>
        <v>LCR Honda MotoGP</v>
      </c>
      <c r="W17" s="147" t="str">
        <f t="shared" si="5"/>
        <v>Monster Yamaha Tech 3</v>
      </c>
      <c r="X17" s="147" t="str">
        <f t="shared" si="5"/>
        <v>NGM Mobile Forward Racing</v>
      </c>
      <c r="Y17" s="147" t="str">
        <f t="shared" si="5"/>
        <v>Paul Bird Motorsport</v>
      </c>
      <c r="Z17" s="147" t="str">
        <f t="shared" si="5"/>
        <v>Power Electronics Aspar</v>
      </c>
      <c r="AA17" s="147" t="str">
        <f t="shared" si="5"/>
        <v>Pramac Racing Team</v>
      </c>
      <c r="AB17" s="147" t="str">
        <f t="shared" si="5"/>
        <v>Repsol Honda Team</v>
      </c>
      <c r="AC17" s="147" t="str">
        <f t="shared" si="5"/>
        <v>Yamaha Factory Racing</v>
      </c>
    </row>
    <row r="18" spans="1:32" x14ac:dyDescent="0.2">
      <c r="A18" s="147">
        <f>'Team Standing'!G8</f>
        <v>1</v>
      </c>
      <c r="B18" s="147" t="str">
        <f>IF(ISERR(FIND("-",'Team Standing'!K8)),'Team Standing'!K8,LEFT('Team Standing'!K8,FIND("-",'Team Standing'!K8)-1))&amp;" - "&amp;AF18</f>
        <v>Avintia Blusens - 0</v>
      </c>
      <c r="C18" s="147">
        <f>IF(AND($AE18=C$3,$AF18&gt;24),$AF18-24,0)</f>
        <v>0</v>
      </c>
      <c r="D18" s="147">
        <f t="shared" ref="D18:P22" si="6">IF(AND($AE18=D$3,$AF18&gt;24),$AF18-24,0)</f>
        <v>0</v>
      </c>
      <c r="E18" s="147">
        <f t="shared" si="6"/>
        <v>0</v>
      </c>
      <c r="F18" s="147">
        <f t="shared" si="6"/>
        <v>0</v>
      </c>
      <c r="G18" s="147">
        <f t="shared" si="6"/>
        <v>0</v>
      </c>
      <c r="H18" s="147">
        <f t="shared" si="6"/>
        <v>0</v>
      </c>
      <c r="I18" s="147">
        <f t="shared" si="6"/>
        <v>0</v>
      </c>
      <c r="J18" s="147">
        <f t="shared" si="6"/>
        <v>0</v>
      </c>
      <c r="K18" s="147">
        <f t="shared" si="6"/>
        <v>0</v>
      </c>
      <c r="L18" s="147">
        <f t="shared" si="6"/>
        <v>0</v>
      </c>
      <c r="M18" s="147">
        <f t="shared" si="6"/>
        <v>0</v>
      </c>
      <c r="N18" s="147">
        <f t="shared" si="6"/>
        <v>0</v>
      </c>
      <c r="O18" s="147">
        <f t="shared" si="6"/>
        <v>0</v>
      </c>
      <c r="P18" s="147">
        <f t="shared" si="6"/>
        <v>0</v>
      </c>
      <c r="Q18" s="147">
        <f>IF($AE18=Q$3,24,0)</f>
        <v>24</v>
      </c>
      <c r="R18" s="147">
        <f t="shared" ref="R18:AD22" si="7">IF($AE18=R$3,24,0)</f>
        <v>0</v>
      </c>
      <c r="S18" s="147">
        <f t="shared" si="7"/>
        <v>0</v>
      </c>
      <c r="T18" s="147">
        <f t="shared" si="7"/>
        <v>0</v>
      </c>
      <c r="U18" s="147">
        <f t="shared" si="7"/>
        <v>0</v>
      </c>
      <c r="V18" s="147">
        <f t="shared" si="7"/>
        <v>0</v>
      </c>
      <c r="W18" s="147">
        <f t="shared" si="7"/>
        <v>0</v>
      </c>
      <c r="X18" s="147">
        <f t="shared" si="7"/>
        <v>0</v>
      </c>
      <c r="Y18" s="147">
        <f t="shared" si="7"/>
        <v>0</v>
      </c>
      <c r="Z18" s="147">
        <f t="shared" si="7"/>
        <v>0</v>
      </c>
      <c r="AA18" s="147">
        <f t="shared" si="7"/>
        <v>0</v>
      </c>
      <c r="AB18" s="147">
        <f t="shared" si="7"/>
        <v>0</v>
      </c>
      <c r="AC18" s="147">
        <f t="shared" si="7"/>
        <v>0</v>
      </c>
      <c r="AD18" s="147">
        <f t="shared" si="7"/>
        <v>0</v>
      </c>
      <c r="AE18" s="147" t="str">
        <f>'Team Standing'!K8</f>
        <v>Avintia Blusens</v>
      </c>
      <c r="AF18" s="147">
        <f>'Team Standing'!L8</f>
        <v>0</v>
      </c>
    </row>
    <row r="19" spans="1:32" x14ac:dyDescent="0.2">
      <c r="A19" s="147">
        <f>'Team Standing'!G9</f>
        <v>2</v>
      </c>
      <c r="B19" s="147" t="str">
        <f>IF(ISERR(FIND("-",'Team Standing'!K9)),'Team Standing'!K9,LEFT('Team Standing'!K9,FIND("-",'Team Standing'!K9)-1))&amp;" - "&amp;AF19</f>
        <v>Came IodaRacing Project - 0</v>
      </c>
      <c r="C19" s="147">
        <f t="shared" ref="C19:C22" si="8">IF(AND($AE19=C$3,$AF19&gt;24),$AF19-24,0)</f>
        <v>0</v>
      </c>
      <c r="D19" s="147">
        <f t="shared" si="6"/>
        <v>0</v>
      </c>
      <c r="E19" s="147">
        <f t="shared" si="6"/>
        <v>0</v>
      </c>
      <c r="F19" s="147">
        <f t="shared" si="6"/>
        <v>0</v>
      </c>
      <c r="G19" s="147">
        <f t="shared" si="6"/>
        <v>0</v>
      </c>
      <c r="H19" s="147">
        <f t="shared" si="6"/>
        <v>0</v>
      </c>
      <c r="I19" s="147">
        <f t="shared" si="6"/>
        <v>0</v>
      </c>
      <c r="J19" s="147">
        <f t="shared" si="6"/>
        <v>0</v>
      </c>
      <c r="K19" s="147">
        <f t="shared" si="6"/>
        <v>0</v>
      </c>
      <c r="L19" s="147">
        <f t="shared" si="6"/>
        <v>0</v>
      </c>
      <c r="M19" s="147">
        <f t="shared" si="6"/>
        <v>0</v>
      </c>
      <c r="N19" s="147">
        <f t="shared" si="6"/>
        <v>0</v>
      </c>
      <c r="O19" s="147">
        <f t="shared" si="6"/>
        <v>0</v>
      </c>
      <c r="P19" s="147">
        <f t="shared" si="6"/>
        <v>0</v>
      </c>
      <c r="Q19" s="147">
        <f t="shared" ref="Q19:Q22" si="9">IF($AE19=Q$3,24,0)</f>
        <v>0</v>
      </c>
      <c r="R19" s="147">
        <f t="shared" si="7"/>
        <v>24</v>
      </c>
      <c r="S19" s="147">
        <f t="shared" si="7"/>
        <v>0</v>
      </c>
      <c r="T19" s="147">
        <f t="shared" si="7"/>
        <v>0</v>
      </c>
      <c r="U19" s="147">
        <f t="shared" si="7"/>
        <v>0</v>
      </c>
      <c r="V19" s="147">
        <f t="shared" si="7"/>
        <v>0</v>
      </c>
      <c r="W19" s="147">
        <f t="shared" si="7"/>
        <v>0</v>
      </c>
      <c r="X19" s="147">
        <f t="shared" si="7"/>
        <v>0</v>
      </c>
      <c r="Y19" s="147">
        <f t="shared" si="7"/>
        <v>0</v>
      </c>
      <c r="Z19" s="147">
        <f t="shared" si="7"/>
        <v>0</v>
      </c>
      <c r="AA19" s="147">
        <f t="shared" si="7"/>
        <v>0</v>
      </c>
      <c r="AB19" s="147">
        <f t="shared" si="7"/>
        <v>0</v>
      </c>
      <c r="AC19" s="147">
        <f t="shared" si="7"/>
        <v>0</v>
      </c>
      <c r="AD19" s="147">
        <f t="shared" si="7"/>
        <v>0</v>
      </c>
      <c r="AE19" s="147" t="str">
        <f>'Team Standing'!K9</f>
        <v>Came IodaRacing Project</v>
      </c>
      <c r="AF19" s="147">
        <f>'Team Standing'!L9</f>
        <v>0</v>
      </c>
    </row>
    <row r="20" spans="1:32" x14ac:dyDescent="0.2">
      <c r="A20" s="147">
        <f>'Team Standing'!G10</f>
        <v>3</v>
      </c>
      <c r="B20" s="147" t="str">
        <f>IF(ISERR(FIND("-",'Team Standing'!K10)),'Team Standing'!K10,LEFT('Team Standing'!K10,FIND("-",'Team Standing'!K10)-1))&amp;" - "&amp;AF20</f>
        <v>Cardion AB Motoracing - 0</v>
      </c>
      <c r="C20" s="147">
        <f t="shared" si="8"/>
        <v>0</v>
      </c>
      <c r="D20" s="147">
        <f t="shared" si="6"/>
        <v>0</v>
      </c>
      <c r="E20" s="147">
        <f t="shared" si="6"/>
        <v>0</v>
      </c>
      <c r="F20" s="147">
        <f t="shared" si="6"/>
        <v>0</v>
      </c>
      <c r="G20" s="147">
        <f t="shared" si="6"/>
        <v>0</v>
      </c>
      <c r="H20" s="147">
        <f t="shared" si="6"/>
        <v>0</v>
      </c>
      <c r="I20" s="147">
        <f t="shared" si="6"/>
        <v>0</v>
      </c>
      <c r="J20" s="147">
        <f t="shared" si="6"/>
        <v>0</v>
      </c>
      <c r="K20" s="147">
        <f t="shared" si="6"/>
        <v>0</v>
      </c>
      <c r="L20" s="147">
        <f t="shared" si="6"/>
        <v>0</v>
      </c>
      <c r="M20" s="147">
        <f t="shared" si="6"/>
        <v>0</v>
      </c>
      <c r="N20" s="147">
        <f t="shared" si="6"/>
        <v>0</v>
      </c>
      <c r="O20" s="147">
        <f t="shared" si="6"/>
        <v>0</v>
      </c>
      <c r="P20" s="147">
        <f t="shared" si="6"/>
        <v>0</v>
      </c>
      <c r="Q20" s="147">
        <f t="shared" si="9"/>
        <v>0</v>
      </c>
      <c r="R20" s="147">
        <f t="shared" si="7"/>
        <v>0</v>
      </c>
      <c r="S20" s="147">
        <f t="shared" si="7"/>
        <v>24</v>
      </c>
      <c r="T20" s="147">
        <f t="shared" si="7"/>
        <v>0</v>
      </c>
      <c r="U20" s="147">
        <f t="shared" si="7"/>
        <v>0</v>
      </c>
      <c r="V20" s="147">
        <f t="shared" si="7"/>
        <v>0</v>
      </c>
      <c r="W20" s="147">
        <f t="shared" si="7"/>
        <v>0</v>
      </c>
      <c r="X20" s="147">
        <f t="shared" si="7"/>
        <v>0</v>
      </c>
      <c r="Y20" s="147">
        <f t="shared" si="7"/>
        <v>0</v>
      </c>
      <c r="Z20" s="147">
        <f t="shared" si="7"/>
        <v>0</v>
      </c>
      <c r="AA20" s="147">
        <f t="shared" si="7"/>
        <v>0</v>
      </c>
      <c r="AB20" s="147">
        <f t="shared" si="7"/>
        <v>0</v>
      </c>
      <c r="AC20" s="147">
        <f t="shared" si="7"/>
        <v>0</v>
      </c>
      <c r="AD20" s="147">
        <f t="shared" si="7"/>
        <v>0</v>
      </c>
      <c r="AE20" s="147" t="str">
        <f>'Team Standing'!K10</f>
        <v>Cardion AB Motoracing</v>
      </c>
      <c r="AF20" s="147">
        <f>'Team Standing'!L10</f>
        <v>0</v>
      </c>
    </row>
    <row r="21" spans="1:32" x14ac:dyDescent="0.2">
      <c r="A21" s="147">
        <f>'Team Standing'!G11</f>
        <v>4</v>
      </c>
      <c r="B21" s="147" t="str">
        <f>IF(ISERR(FIND("-",'Team Standing'!K11)),'Team Standing'!K11,LEFT('Team Standing'!K11,FIND("-",'Team Standing'!K11)-1))&amp;" - "&amp;AF21</f>
        <v>Ducati Team - 0</v>
      </c>
      <c r="C21" s="147">
        <f t="shared" si="8"/>
        <v>0</v>
      </c>
      <c r="D21" s="147">
        <f t="shared" si="6"/>
        <v>0</v>
      </c>
      <c r="E21" s="147">
        <f t="shared" si="6"/>
        <v>0</v>
      </c>
      <c r="F21" s="147">
        <f t="shared" si="6"/>
        <v>0</v>
      </c>
      <c r="G21" s="147">
        <f t="shared" si="6"/>
        <v>0</v>
      </c>
      <c r="H21" s="147">
        <f t="shared" si="6"/>
        <v>0</v>
      </c>
      <c r="I21" s="147">
        <f t="shared" si="6"/>
        <v>0</v>
      </c>
      <c r="J21" s="147">
        <f t="shared" si="6"/>
        <v>0</v>
      </c>
      <c r="K21" s="147">
        <f t="shared" si="6"/>
        <v>0</v>
      </c>
      <c r="L21" s="147">
        <f t="shared" si="6"/>
        <v>0</v>
      </c>
      <c r="M21" s="147">
        <f t="shared" si="6"/>
        <v>0</v>
      </c>
      <c r="N21" s="147">
        <f t="shared" si="6"/>
        <v>0</v>
      </c>
      <c r="O21" s="147">
        <f t="shared" si="6"/>
        <v>0</v>
      </c>
      <c r="P21" s="147">
        <f t="shared" si="6"/>
        <v>0</v>
      </c>
      <c r="Q21" s="147">
        <f t="shared" si="9"/>
        <v>0</v>
      </c>
      <c r="R21" s="147">
        <f t="shared" si="7"/>
        <v>0</v>
      </c>
      <c r="S21" s="147">
        <f t="shared" si="7"/>
        <v>0</v>
      </c>
      <c r="T21" s="147">
        <f t="shared" si="7"/>
        <v>24</v>
      </c>
      <c r="U21" s="147">
        <f t="shared" si="7"/>
        <v>0</v>
      </c>
      <c r="V21" s="147">
        <f t="shared" si="7"/>
        <v>0</v>
      </c>
      <c r="W21" s="147">
        <f t="shared" si="7"/>
        <v>0</v>
      </c>
      <c r="X21" s="147">
        <f t="shared" si="7"/>
        <v>0</v>
      </c>
      <c r="Y21" s="147">
        <f t="shared" si="7"/>
        <v>0</v>
      </c>
      <c r="Z21" s="147">
        <f t="shared" si="7"/>
        <v>0</v>
      </c>
      <c r="AA21" s="147">
        <f t="shared" si="7"/>
        <v>0</v>
      </c>
      <c r="AB21" s="147">
        <f t="shared" si="7"/>
        <v>0</v>
      </c>
      <c r="AC21" s="147">
        <f t="shared" si="7"/>
        <v>0</v>
      </c>
      <c r="AD21" s="147">
        <f t="shared" si="7"/>
        <v>0</v>
      </c>
      <c r="AE21" s="147" t="str">
        <f>'Team Standing'!K11</f>
        <v>Ducati Team</v>
      </c>
      <c r="AF21" s="147">
        <f>'Team Standing'!L11</f>
        <v>0</v>
      </c>
    </row>
    <row r="22" spans="1:32" x14ac:dyDescent="0.2">
      <c r="A22" s="147">
        <f>'Team Standing'!G12</f>
        <v>5</v>
      </c>
      <c r="B22" s="147" t="str">
        <f>IF(ISERR(FIND("-",'Team Standing'!K12)),'Team Standing'!K12,LEFT('Team Standing'!K12,FIND("-",'Team Standing'!K12)-1))&amp;" - "&amp;AF22</f>
        <v>Go&amp;Fun Honda Gresini - 0</v>
      </c>
      <c r="C22" s="147">
        <f t="shared" si="8"/>
        <v>0</v>
      </c>
      <c r="D22" s="147">
        <f t="shared" si="6"/>
        <v>0</v>
      </c>
      <c r="E22" s="147">
        <f t="shared" si="6"/>
        <v>0</v>
      </c>
      <c r="F22" s="147">
        <f t="shared" si="6"/>
        <v>0</v>
      </c>
      <c r="G22" s="147">
        <f t="shared" si="6"/>
        <v>0</v>
      </c>
      <c r="H22" s="147">
        <f t="shared" si="6"/>
        <v>0</v>
      </c>
      <c r="I22" s="147">
        <f t="shared" si="6"/>
        <v>0</v>
      </c>
      <c r="J22" s="147">
        <f t="shared" si="6"/>
        <v>0</v>
      </c>
      <c r="K22" s="147">
        <f t="shared" si="6"/>
        <v>0</v>
      </c>
      <c r="L22" s="147">
        <f t="shared" si="6"/>
        <v>0</v>
      </c>
      <c r="M22" s="147">
        <f t="shared" si="6"/>
        <v>0</v>
      </c>
      <c r="N22" s="147">
        <f t="shared" si="6"/>
        <v>0</v>
      </c>
      <c r="O22" s="147">
        <f t="shared" si="6"/>
        <v>0</v>
      </c>
      <c r="P22" s="147">
        <f t="shared" si="6"/>
        <v>0</v>
      </c>
      <c r="Q22" s="147">
        <f t="shared" si="9"/>
        <v>0</v>
      </c>
      <c r="R22" s="147">
        <f t="shared" si="7"/>
        <v>0</v>
      </c>
      <c r="S22" s="147">
        <f t="shared" si="7"/>
        <v>0</v>
      </c>
      <c r="T22" s="147">
        <f t="shared" si="7"/>
        <v>0</v>
      </c>
      <c r="U22" s="147">
        <f t="shared" si="7"/>
        <v>24</v>
      </c>
      <c r="V22" s="147">
        <f t="shared" si="7"/>
        <v>0</v>
      </c>
      <c r="W22" s="147">
        <f t="shared" si="7"/>
        <v>0</v>
      </c>
      <c r="X22" s="147">
        <f t="shared" si="7"/>
        <v>0</v>
      </c>
      <c r="Y22" s="147">
        <f t="shared" si="7"/>
        <v>0</v>
      </c>
      <c r="Z22" s="147">
        <f t="shared" si="7"/>
        <v>0</v>
      </c>
      <c r="AA22" s="147">
        <f t="shared" si="7"/>
        <v>0</v>
      </c>
      <c r="AB22" s="147">
        <f t="shared" si="7"/>
        <v>0</v>
      </c>
      <c r="AC22" s="147">
        <f t="shared" si="7"/>
        <v>0</v>
      </c>
      <c r="AD22" s="147">
        <f t="shared" si="7"/>
        <v>0</v>
      </c>
      <c r="AE22" s="147" t="str">
        <f>'Team Standing'!K12</f>
        <v>Go&amp;Fun Honda Gresini</v>
      </c>
      <c r="AF22" s="147">
        <f>'Team Standing'!L12</f>
        <v>0</v>
      </c>
    </row>
  </sheetData>
  <sheetProtection password="CC68" sheet="1" objects="1" scenarios="1" selectLockedCells="1" selectUnlockedCells="1"/>
  <conditionalFormatting sqref="BG4:BM9">
    <cfRule type="expression" dxfId="178" priority="1" stopIfTrue="1">
      <formula>BG4=DAY(TODAY())</formula>
    </cfRule>
  </conditionalFormatting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pageSetUpPr fitToPage="1"/>
  </sheetPr>
  <dimension ref="B1:U26"/>
  <sheetViews>
    <sheetView showGridLines="0" zoomScale="95" zoomScaleNormal="95" workbookViewId="0">
      <selection activeCell="B2" sqref="B2:E2"/>
    </sheetView>
  </sheetViews>
  <sheetFormatPr defaultRowHeight="12.75" x14ac:dyDescent="0.2"/>
  <cols>
    <col min="1" max="1" width="1.5703125" style="87" customWidth="1"/>
    <col min="2" max="2" width="3.5703125" style="83" customWidth="1"/>
    <col min="3" max="3" width="9.7109375" style="84" customWidth="1"/>
    <col min="4" max="4" width="15.42578125" style="85" customWidth="1"/>
    <col min="5" max="5" width="17.7109375" style="87" bestFit="1" customWidth="1"/>
    <col min="6" max="6" width="5" style="87" customWidth="1"/>
    <col min="7" max="7" width="1.42578125" style="87" customWidth="1"/>
    <col min="8" max="8" width="9.140625" style="84"/>
    <col min="9" max="9" width="17.28515625" style="87" customWidth="1"/>
    <col min="10" max="10" width="14.28515625" style="87" customWidth="1"/>
    <col min="11" max="11" width="24.140625" style="87" customWidth="1"/>
    <col min="12" max="12" width="12.85546875" style="87" customWidth="1"/>
    <col min="13" max="13" width="11.85546875" style="88" customWidth="1"/>
    <col min="14" max="14" width="3.42578125" style="89" hidden="1" customWidth="1"/>
    <col min="15" max="15" width="2.140625" style="87" bestFit="1" customWidth="1"/>
    <col min="16" max="16" width="16.140625" style="90" customWidth="1"/>
    <col min="17" max="17" width="1.85546875" style="87" customWidth="1"/>
    <col min="18" max="20" width="9.140625" style="87"/>
    <col min="21" max="21" width="5.42578125" style="87" customWidth="1"/>
    <col min="22" max="22" width="2.28515625" style="87" customWidth="1"/>
    <col min="23" max="16384" width="9.140625" style="87"/>
  </cols>
  <sheetData>
    <row r="1" spans="2:21" ht="10.5" customHeight="1" x14ac:dyDescent="0.2">
      <c r="E1" s="86"/>
      <c r="F1" s="86"/>
      <c r="G1" s="86"/>
    </row>
    <row r="2" spans="2:21" ht="20.100000000000001" customHeight="1" x14ac:dyDescent="0.2">
      <c r="B2" s="171" t="s">
        <v>43</v>
      </c>
      <c r="C2" s="171"/>
      <c r="D2" s="171"/>
      <c r="E2" s="171"/>
      <c r="F2" s="86"/>
      <c r="G2" s="86"/>
      <c r="H2" s="91" t="s">
        <v>44</v>
      </c>
      <c r="I2" s="173" t="s">
        <v>155</v>
      </c>
      <c r="J2" s="174"/>
      <c r="K2" s="174"/>
      <c r="L2" s="175"/>
      <c r="M2" s="91" t="s">
        <v>58</v>
      </c>
      <c r="P2" s="179" t="s">
        <v>119</v>
      </c>
      <c r="Q2" s="179"/>
      <c r="R2" s="179"/>
      <c r="S2" s="179"/>
      <c r="T2" s="179"/>
      <c r="U2" s="179"/>
    </row>
    <row r="3" spans="2:21" ht="20.100000000000001" customHeight="1" x14ac:dyDescent="0.2">
      <c r="B3" s="171" t="s">
        <v>186</v>
      </c>
      <c r="C3" s="171"/>
      <c r="D3" s="171"/>
      <c r="E3" s="92" t="s">
        <v>63</v>
      </c>
      <c r="F3" s="86"/>
      <c r="G3" s="86"/>
      <c r="H3" s="16">
        <v>1</v>
      </c>
      <c r="I3" s="176"/>
      <c r="J3" s="177"/>
      <c r="K3" s="177"/>
      <c r="L3" s="178"/>
      <c r="M3" s="93"/>
      <c r="P3" s="94"/>
      <c r="Q3" s="86"/>
      <c r="R3" s="86"/>
      <c r="S3" s="86"/>
      <c r="T3" s="86"/>
      <c r="U3" s="86"/>
    </row>
    <row r="4" spans="2:21" ht="20.100000000000001" customHeight="1" x14ac:dyDescent="0.2">
      <c r="B4" s="171" t="s">
        <v>66</v>
      </c>
      <c r="C4" s="171"/>
      <c r="D4" s="171"/>
      <c r="E4" s="92" t="s">
        <v>64</v>
      </c>
      <c r="F4" s="86"/>
      <c r="G4" s="86"/>
      <c r="P4" s="94"/>
      <c r="Q4" s="86"/>
      <c r="R4" s="86"/>
      <c r="S4" s="86"/>
      <c r="T4" s="86"/>
      <c r="U4" s="86"/>
    </row>
    <row r="5" spans="2:21" ht="15.95" customHeight="1" x14ac:dyDescent="0.2">
      <c r="F5" s="86"/>
      <c r="G5" s="86"/>
      <c r="H5" s="95" t="s">
        <v>0</v>
      </c>
      <c r="I5" s="96" t="s">
        <v>188</v>
      </c>
      <c r="J5" s="96" t="s">
        <v>4</v>
      </c>
      <c r="K5" s="96" t="s">
        <v>2</v>
      </c>
      <c r="L5" s="96" t="s">
        <v>109</v>
      </c>
      <c r="M5" s="97" t="s">
        <v>3</v>
      </c>
      <c r="N5" s="87"/>
      <c r="P5" s="94"/>
      <c r="Q5" s="86"/>
      <c r="R5" s="86"/>
      <c r="S5" s="86"/>
      <c r="T5" s="86"/>
      <c r="U5" s="86"/>
    </row>
    <row r="6" spans="2:21" ht="15.95" customHeight="1" thickBot="1" x14ac:dyDescent="0.25">
      <c r="B6" s="98" t="s">
        <v>28</v>
      </c>
      <c r="C6" s="99" t="s">
        <v>33</v>
      </c>
      <c r="D6" s="100" t="s">
        <v>14</v>
      </c>
      <c r="E6" s="101" t="s">
        <v>15</v>
      </c>
      <c r="F6" s="86"/>
      <c r="G6" s="86"/>
      <c r="H6" s="102">
        <v>1</v>
      </c>
      <c r="I6" s="23"/>
      <c r="J6" s="21" t="str">
        <f>IF(I6&lt;&gt;"",VLOOKUP(I6,'Team and Driver'!$H$7:$J$36,3,FALSE),"")</f>
        <v/>
      </c>
      <c r="K6" s="21" t="str">
        <f>IF(I6&lt;&gt;"",VLOOKUP(I6,'Team and Driver'!$H$7:$K$36,4,FALSE),"")</f>
        <v/>
      </c>
      <c r="L6" s="21" t="str">
        <f>IF(I6&lt;&gt;"",VLOOKUP(I6,'Team and Driver'!$H$7:$L$36,5,FALSE),"")</f>
        <v/>
      </c>
      <c r="M6" s="103">
        <v>25</v>
      </c>
      <c r="N6" s="87"/>
      <c r="P6" s="94"/>
      <c r="Q6" s="86"/>
      <c r="R6" s="86"/>
      <c r="S6" s="86"/>
      <c r="T6" s="86"/>
      <c r="U6" s="86"/>
    </row>
    <row r="7" spans="2:21" ht="15.95" customHeight="1" thickBot="1" x14ac:dyDescent="0.25">
      <c r="B7" s="104">
        <v>1</v>
      </c>
      <c r="C7" s="105">
        <v>41371</v>
      </c>
      <c r="D7" s="106" t="s">
        <v>72</v>
      </c>
      <c r="E7" s="107" t="s">
        <v>78</v>
      </c>
      <c r="F7" s="108" t="s">
        <v>45</v>
      </c>
      <c r="G7" s="86"/>
      <c r="H7" s="102">
        <v>2</v>
      </c>
      <c r="I7" s="24"/>
      <c r="J7" s="21" t="str">
        <f>IF(I7&lt;&gt;"",VLOOKUP(I7,'Team and Driver'!$H$7:$J$36,3,FALSE),"")</f>
        <v/>
      </c>
      <c r="K7" s="21" t="str">
        <f>IF(I7&lt;&gt;"",VLOOKUP(I7,'Team and Driver'!$H$7:$K$36,4,FALSE),"")</f>
        <v/>
      </c>
      <c r="L7" s="21" t="str">
        <f>IF(I7&lt;&gt;"",VLOOKUP(I7,'Team and Driver'!$H$7:$L$36,5,FALSE),"")</f>
        <v/>
      </c>
      <c r="M7" s="103">
        <v>20</v>
      </c>
      <c r="N7" s="87"/>
      <c r="P7" s="94"/>
      <c r="Q7" s="86"/>
      <c r="R7" s="86"/>
      <c r="S7" s="86"/>
      <c r="T7" s="86"/>
      <c r="U7" s="86"/>
    </row>
    <row r="8" spans="2:21" ht="15.95" customHeight="1" thickBot="1" x14ac:dyDescent="0.25">
      <c r="B8" s="109">
        <v>2</v>
      </c>
      <c r="C8" s="110">
        <v>41385</v>
      </c>
      <c r="D8" s="111" t="s">
        <v>75</v>
      </c>
      <c r="E8" s="112" t="s">
        <v>144</v>
      </c>
      <c r="F8" s="108" t="s">
        <v>45</v>
      </c>
      <c r="G8" s="86"/>
      <c r="H8" s="102">
        <v>3</v>
      </c>
      <c r="I8" s="24"/>
      <c r="J8" s="21" t="str">
        <f>IF(I8&lt;&gt;"",VLOOKUP(I8,'Team and Driver'!$H$7:$J$36,3,FALSE),"")</f>
        <v/>
      </c>
      <c r="K8" s="21" t="str">
        <f>IF(I8&lt;&gt;"",VLOOKUP(I8,'Team and Driver'!$H$7:$K$36,4,FALSE),"")</f>
        <v/>
      </c>
      <c r="L8" s="21" t="str">
        <f>IF(I8&lt;&gt;"",VLOOKUP(I8,'Team and Driver'!$H$7:$L$36,5,FALSE),"")</f>
        <v/>
      </c>
      <c r="M8" s="103">
        <v>16</v>
      </c>
      <c r="N8" s="87"/>
      <c r="P8" s="94"/>
      <c r="Q8" s="86"/>
      <c r="R8" s="86"/>
      <c r="S8" s="86"/>
      <c r="T8" s="86"/>
      <c r="U8" s="86"/>
    </row>
    <row r="9" spans="2:21" ht="15.95" customHeight="1" thickBot="1" x14ac:dyDescent="0.25">
      <c r="B9" s="104">
        <v>3</v>
      </c>
      <c r="C9" s="105">
        <v>41399</v>
      </c>
      <c r="D9" s="106" t="s">
        <v>18</v>
      </c>
      <c r="E9" s="107" t="s">
        <v>79</v>
      </c>
      <c r="F9" s="108" t="s">
        <v>45</v>
      </c>
      <c r="G9" s="86"/>
      <c r="H9" s="113">
        <v>4</v>
      </c>
      <c r="I9" s="25"/>
      <c r="J9" s="18" t="str">
        <f>IF(I9&lt;&gt;"",VLOOKUP(I9,'Team and Driver'!$H$7:$J$36,3,FALSE),"")</f>
        <v/>
      </c>
      <c r="K9" s="18" t="str">
        <f>IF(I9&lt;&gt;"",VLOOKUP(I9,'Team and Driver'!$H$7:$K$36,4,FALSE),"")</f>
        <v/>
      </c>
      <c r="L9" s="21" t="str">
        <f>IF(I9&lt;&gt;"",VLOOKUP(I9,'Team and Driver'!$H$7:$L$36,5,FALSE),"")</f>
        <v/>
      </c>
      <c r="M9" s="114">
        <v>13</v>
      </c>
      <c r="N9" s="87"/>
      <c r="P9" s="94"/>
      <c r="Q9" s="86"/>
      <c r="R9" s="86"/>
      <c r="S9" s="86"/>
      <c r="T9" s="86"/>
      <c r="U9" s="86"/>
    </row>
    <row r="10" spans="2:21" ht="15.95" customHeight="1" thickBot="1" x14ac:dyDescent="0.25">
      <c r="B10" s="109">
        <v>4</v>
      </c>
      <c r="C10" s="110">
        <v>41413</v>
      </c>
      <c r="D10" s="111" t="s">
        <v>73</v>
      </c>
      <c r="E10" s="112" t="s">
        <v>80</v>
      </c>
      <c r="F10" s="108" t="s">
        <v>45</v>
      </c>
      <c r="G10" s="86"/>
      <c r="H10" s="113">
        <v>5</v>
      </c>
      <c r="I10" s="25"/>
      <c r="J10" s="18" t="str">
        <f>IF(I10&lt;&gt;"",VLOOKUP(I10,'Team and Driver'!$H$7:$J$36,3,FALSE),"")</f>
        <v/>
      </c>
      <c r="K10" s="18" t="str">
        <f>IF(I10&lt;&gt;"",VLOOKUP(I10,'Team and Driver'!$H$7:$K$36,4,FALSE),"")</f>
        <v/>
      </c>
      <c r="L10" s="21" t="str">
        <f>IF(I10&lt;&gt;"",VLOOKUP(I10,'Team and Driver'!$H$7:$L$36,5,FALSE),"")</f>
        <v/>
      </c>
      <c r="M10" s="114">
        <v>11</v>
      </c>
      <c r="N10" s="89">
        <v>1</v>
      </c>
      <c r="P10" s="94"/>
      <c r="Q10" s="86"/>
      <c r="R10" s="86"/>
      <c r="S10" s="86"/>
      <c r="T10" s="86"/>
      <c r="U10" s="86"/>
    </row>
    <row r="11" spans="2:21" ht="15.95" customHeight="1" thickBot="1" x14ac:dyDescent="0.25">
      <c r="B11" s="104">
        <v>5</v>
      </c>
      <c r="C11" s="105">
        <v>41427</v>
      </c>
      <c r="D11" s="106" t="s">
        <v>22</v>
      </c>
      <c r="E11" s="107" t="s">
        <v>82</v>
      </c>
      <c r="F11" s="108" t="s">
        <v>45</v>
      </c>
      <c r="G11" s="86"/>
      <c r="H11" s="113">
        <v>6</v>
      </c>
      <c r="I11" s="25"/>
      <c r="J11" s="18" t="str">
        <f>IF(I11&lt;&gt;"",VLOOKUP(I11,'Team and Driver'!$H$7:$J$36,3,FALSE),"")</f>
        <v/>
      </c>
      <c r="K11" s="18" t="str">
        <f>IF(I11&lt;&gt;"",VLOOKUP(I11,'Team and Driver'!$H$7:$K$36,4,FALSE),"")</f>
        <v/>
      </c>
      <c r="L11" s="21" t="str">
        <f>IF(I11&lt;&gt;"",VLOOKUP(I11,'Team and Driver'!$H$7:$L$36,5,FALSE),"")</f>
        <v/>
      </c>
      <c r="M11" s="114">
        <v>10</v>
      </c>
      <c r="N11" s="89">
        <v>1</v>
      </c>
      <c r="P11" s="94"/>
      <c r="Q11" s="86"/>
      <c r="R11" s="86"/>
      <c r="S11" s="86"/>
      <c r="T11" s="86"/>
      <c r="U11" s="86"/>
    </row>
    <row r="12" spans="2:21" ht="15.95" customHeight="1" thickBot="1" x14ac:dyDescent="0.25">
      <c r="B12" s="109">
        <v>6</v>
      </c>
      <c r="C12" s="110">
        <v>41441</v>
      </c>
      <c r="D12" s="111" t="s">
        <v>18</v>
      </c>
      <c r="E12" s="112" t="s">
        <v>25</v>
      </c>
      <c r="F12" s="108" t="s">
        <v>45</v>
      </c>
      <c r="G12" s="86"/>
      <c r="H12" s="113">
        <v>7</v>
      </c>
      <c r="I12" s="25"/>
      <c r="J12" s="18" t="str">
        <f>IF(I12&lt;&gt;"",VLOOKUP(I12,'Team and Driver'!$H$7:$J$36,3,FALSE),"")</f>
        <v/>
      </c>
      <c r="K12" s="18" t="str">
        <f>IF(I12&lt;&gt;"",VLOOKUP(I12,'Team and Driver'!$H$7:$K$36,4,FALSE),"")</f>
        <v/>
      </c>
      <c r="L12" s="21" t="str">
        <f>IF(I12&lt;&gt;"",VLOOKUP(I12,'Team and Driver'!$H$7:$L$36,5,FALSE),"")</f>
        <v/>
      </c>
      <c r="M12" s="114">
        <v>9</v>
      </c>
      <c r="N12" s="89">
        <v>1</v>
      </c>
      <c r="P12" s="94" t="s">
        <v>48</v>
      </c>
      <c r="Q12" s="86" t="s">
        <v>47</v>
      </c>
      <c r="R12" s="115"/>
      <c r="S12" s="86"/>
      <c r="T12" s="86"/>
      <c r="U12" s="86"/>
    </row>
    <row r="13" spans="2:21" ht="15.95" customHeight="1" thickBot="1" x14ac:dyDescent="0.25">
      <c r="B13" s="104">
        <v>7</v>
      </c>
      <c r="C13" s="105">
        <v>41454</v>
      </c>
      <c r="D13" s="106" t="s">
        <v>74</v>
      </c>
      <c r="E13" s="107" t="s">
        <v>81</v>
      </c>
      <c r="F13" s="108" t="s">
        <v>45</v>
      </c>
      <c r="G13" s="86"/>
      <c r="H13" s="113">
        <v>8</v>
      </c>
      <c r="I13" s="25"/>
      <c r="J13" s="18" t="str">
        <f>IF(I13&lt;&gt;"",VLOOKUP(I13,'Team and Driver'!$H$7:$J$36,3,FALSE),"")</f>
        <v/>
      </c>
      <c r="K13" s="18" t="str">
        <f>IF(I13&lt;&gt;"",VLOOKUP(I13,'Team and Driver'!$H$7:$K$36,4,FALSE),"")</f>
        <v/>
      </c>
      <c r="L13" s="21" t="str">
        <f>IF(I13&lt;&gt;"",VLOOKUP(I13,'Team and Driver'!$H$7:$L$36,5,FALSE),"")</f>
        <v/>
      </c>
      <c r="M13" s="114">
        <v>8</v>
      </c>
      <c r="N13" s="89">
        <v>1</v>
      </c>
      <c r="P13" s="94" t="s">
        <v>56</v>
      </c>
      <c r="Q13" s="86" t="s">
        <v>47</v>
      </c>
      <c r="R13" s="116"/>
      <c r="S13" s="86"/>
      <c r="T13" s="86"/>
      <c r="U13" s="86"/>
    </row>
    <row r="14" spans="2:21" ht="15.95" customHeight="1" thickBot="1" x14ac:dyDescent="0.25">
      <c r="B14" s="109">
        <v>8</v>
      </c>
      <c r="C14" s="110">
        <v>41469</v>
      </c>
      <c r="D14" s="111" t="s">
        <v>20</v>
      </c>
      <c r="E14" s="112" t="s">
        <v>83</v>
      </c>
      <c r="F14" s="108" t="s">
        <v>45</v>
      </c>
      <c r="G14" s="86"/>
      <c r="H14" s="113">
        <v>9</v>
      </c>
      <c r="I14" s="25"/>
      <c r="J14" s="18" t="str">
        <f>IF(I14&lt;&gt;"",VLOOKUP(I14,'Team and Driver'!$H$7:$J$36,3,FALSE),"")</f>
        <v/>
      </c>
      <c r="K14" s="18" t="str">
        <f>IF(I14&lt;&gt;"",VLOOKUP(I14,'Team and Driver'!$H$7:$K$36,4,FALSE),"")</f>
        <v/>
      </c>
      <c r="L14" s="21" t="str">
        <f>IF(I14&lt;&gt;"",VLOOKUP(I14,'Team and Driver'!$H$7:$L$36,5,FALSE),"")</f>
        <v/>
      </c>
      <c r="M14" s="114">
        <v>7</v>
      </c>
      <c r="N14" s="89">
        <v>1</v>
      </c>
      <c r="P14" s="94" t="s">
        <v>46</v>
      </c>
      <c r="Q14" s="86" t="s">
        <v>47</v>
      </c>
      <c r="R14" s="119"/>
      <c r="S14" s="86"/>
      <c r="T14" s="120"/>
      <c r="U14" s="120"/>
    </row>
    <row r="15" spans="2:21" ht="15.95" customHeight="1" thickBot="1" x14ac:dyDescent="0.25">
      <c r="B15" s="104">
        <v>9</v>
      </c>
      <c r="C15" s="105">
        <v>41476</v>
      </c>
      <c r="D15" s="106" t="s">
        <v>75</v>
      </c>
      <c r="E15" s="107" t="s">
        <v>84</v>
      </c>
      <c r="F15" s="108" t="s">
        <v>45</v>
      </c>
      <c r="G15" s="86"/>
      <c r="H15" s="113">
        <v>10</v>
      </c>
      <c r="I15" s="25"/>
      <c r="J15" s="18" t="str">
        <f>IF(I15&lt;&gt;"",VLOOKUP(I15,'Team and Driver'!$H$7:$J$36,3,FALSE),"")</f>
        <v/>
      </c>
      <c r="K15" s="18" t="str">
        <f>IF(I15&lt;&gt;"",VLOOKUP(I15,'Team and Driver'!$H$7:$K$36,4,FALSE),"")</f>
        <v/>
      </c>
      <c r="L15" s="21" t="str">
        <f>IF(I15&lt;&gt;"",VLOOKUP(I15,'Team and Driver'!$H$7:$L$36,5,FALSE),"")</f>
        <v/>
      </c>
      <c r="M15" s="114">
        <v>6</v>
      </c>
      <c r="N15" s="89">
        <v>1</v>
      </c>
      <c r="P15" s="94" t="s">
        <v>52</v>
      </c>
      <c r="Q15" s="86" t="s">
        <v>47</v>
      </c>
      <c r="R15" s="116"/>
      <c r="S15" s="86"/>
      <c r="T15" s="86"/>
      <c r="U15" s="86"/>
    </row>
    <row r="16" spans="2:21" ht="15.95" customHeight="1" thickBot="1" x14ac:dyDescent="0.25">
      <c r="B16" s="109">
        <v>10</v>
      </c>
      <c r="C16" s="110">
        <v>41504</v>
      </c>
      <c r="D16" s="111" t="s">
        <v>75</v>
      </c>
      <c r="E16" s="112" t="s">
        <v>86</v>
      </c>
      <c r="F16" s="108" t="s">
        <v>45</v>
      </c>
      <c r="G16" s="86"/>
      <c r="H16" s="113">
        <v>11</v>
      </c>
      <c r="I16" s="25"/>
      <c r="J16" s="18" t="str">
        <f>IF(I16&lt;&gt;"",VLOOKUP(I16,'Team and Driver'!$H$7:$J$36,3,FALSE),"")</f>
        <v/>
      </c>
      <c r="K16" s="18" t="str">
        <f>IF(I16&lt;&gt;"",VLOOKUP(I16,'Team and Driver'!$H$7:$K$36,4,FALSE),"")</f>
        <v/>
      </c>
      <c r="L16" s="21" t="str">
        <f>IF(I16&lt;&gt;"",VLOOKUP(I16,'Team and Driver'!$H$7:$L$36,5,FALSE),"")</f>
        <v/>
      </c>
      <c r="M16" s="131">
        <v>5</v>
      </c>
      <c r="P16" s="94" t="s">
        <v>53</v>
      </c>
      <c r="Q16" s="86" t="s">
        <v>47</v>
      </c>
      <c r="R16" s="116"/>
      <c r="S16" s="86"/>
      <c r="T16" s="86"/>
      <c r="U16" s="86"/>
    </row>
    <row r="17" spans="2:21" s="118" customFormat="1" ht="15.95" customHeight="1" thickBot="1" x14ac:dyDescent="0.25">
      <c r="B17" s="104">
        <v>11</v>
      </c>
      <c r="C17" s="105">
        <v>41511</v>
      </c>
      <c r="D17" s="106" t="s">
        <v>76</v>
      </c>
      <c r="E17" s="107" t="s">
        <v>148</v>
      </c>
      <c r="F17" s="108" t="s">
        <v>45</v>
      </c>
      <c r="G17" s="86"/>
      <c r="H17" s="113">
        <v>12</v>
      </c>
      <c r="I17" s="25"/>
      <c r="J17" s="18" t="str">
        <f>IF(I17&lt;&gt;"",VLOOKUP(I17,'Team and Driver'!$H$7:$J$36,3,FALSE),"")</f>
        <v/>
      </c>
      <c r="K17" s="18" t="str">
        <f>IF(I17&lt;&gt;"",VLOOKUP(I17,'Team and Driver'!$H$7:$K$36,4,FALSE),"")</f>
        <v/>
      </c>
      <c r="L17" s="21" t="str">
        <f>IF(I17&lt;&gt;"",VLOOKUP(I17,'Team and Driver'!$H$7:$L$36,5,FALSE),"")</f>
        <v/>
      </c>
      <c r="M17" s="130">
        <v>4</v>
      </c>
      <c r="P17" s="94" t="s">
        <v>49</v>
      </c>
      <c r="Q17" s="86" t="s">
        <v>47</v>
      </c>
      <c r="R17" s="115"/>
      <c r="S17" s="86"/>
      <c r="T17" s="86"/>
      <c r="U17" s="86"/>
    </row>
    <row r="18" spans="2:21" ht="15.95" customHeight="1" thickBot="1" x14ac:dyDescent="0.25">
      <c r="B18" s="109">
        <v>12</v>
      </c>
      <c r="C18" s="110">
        <v>41518</v>
      </c>
      <c r="D18" s="111" t="s">
        <v>128</v>
      </c>
      <c r="E18" s="112" t="s">
        <v>19</v>
      </c>
      <c r="F18" s="108" t="s">
        <v>45</v>
      </c>
      <c r="G18" s="86"/>
      <c r="H18" s="113">
        <v>13</v>
      </c>
      <c r="I18" s="25"/>
      <c r="J18" s="18" t="str">
        <f>IF(I18&lt;&gt;"",VLOOKUP(I18,'Team and Driver'!$H$7:$J$36,3,FALSE),"")</f>
        <v/>
      </c>
      <c r="K18" s="18" t="str">
        <f>IF(I18&lt;&gt;"",VLOOKUP(I18,'Team and Driver'!$H$7:$K$36,4,FALSE),"")</f>
        <v/>
      </c>
      <c r="L18" s="21" t="str">
        <f>IF(I18&lt;&gt;"",VLOOKUP(I18,'Team and Driver'!$H$7:$L$36,5,FALSE),"")</f>
        <v/>
      </c>
      <c r="M18" s="131">
        <v>3</v>
      </c>
      <c r="N18" s="87"/>
      <c r="P18" s="94" t="s">
        <v>50</v>
      </c>
      <c r="Q18" s="86" t="s">
        <v>47</v>
      </c>
      <c r="R18" s="115"/>
      <c r="S18" s="86"/>
      <c r="T18" s="86"/>
      <c r="U18" s="86"/>
    </row>
    <row r="19" spans="2:21" ht="15.95" customHeight="1" thickBot="1" x14ac:dyDescent="0.25">
      <c r="B19" s="104">
        <v>13</v>
      </c>
      <c r="C19" s="105">
        <v>41532</v>
      </c>
      <c r="D19" s="106" t="s">
        <v>77</v>
      </c>
      <c r="E19" s="107" t="s">
        <v>87</v>
      </c>
      <c r="F19" s="108" t="s">
        <v>45</v>
      </c>
      <c r="G19" s="86"/>
      <c r="H19" s="113">
        <v>14</v>
      </c>
      <c r="I19" s="25"/>
      <c r="J19" s="18" t="str">
        <f>IF(I19&lt;&gt;"",VLOOKUP(I19,'Team and Driver'!$H$7:$J$36,3,FALSE),"")</f>
        <v/>
      </c>
      <c r="K19" s="18" t="str">
        <f>IF(I19&lt;&gt;"",VLOOKUP(I19,'Team and Driver'!$H$7:$K$36,4,FALSE),"")</f>
        <v/>
      </c>
      <c r="L19" s="21" t="str">
        <f>IF(I19&lt;&gt;"",VLOOKUP(I19,'Team and Driver'!$H$7:$L$36,5,FALSE),"")</f>
        <v/>
      </c>
      <c r="M19" s="131">
        <v>2</v>
      </c>
      <c r="N19" s="87"/>
      <c r="P19" s="94" t="s">
        <v>55</v>
      </c>
      <c r="Q19" s="86" t="s">
        <v>47</v>
      </c>
      <c r="R19" s="116"/>
      <c r="S19" s="86"/>
      <c r="T19" s="86"/>
      <c r="U19" s="86"/>
    </row>
    <row r="20" spans="2:21" ht="15.95" customHeight="1" thickBot="1" x14ac:dyDescent="0.25">
      <c r="B20" s="109">
        <v>14</v>
      </c>
      <c r="C20" s="110">
        <v>41546</v>
      </c>
      <c r="D20" s="111" t="s">
        <v>18</v>
      </c>
      <c r="E20" s="112" t="s">
        <v>118</v>
      </c>
      <c r="F20" s="108" t="s">
        <v>45</v>
      </c>
      <c r="G20" s="86"/>
      <c r="H20" s="113">
        <v>15</v>
      </c>
      <c r="I20" s="25"/>
      <c r="J20" s="18" t="str">
        <f>IF(I20&lt;&gt;"",VLOOKUP(I20,'Team and Driver'!$H$7:$J$36,3,FALSE),"")</f>
        <v/>
      </c>
      <c r="K20" s="18" t="str">
        <f>IF(I20&lt;&gt;"",VLOOKUP(I20,'Team and Driver'!$H$7:$K$36,4,FALSE),"")</f>
        <v/>
      </c>
      <c r="L20" s="21" t="str">
        <f>IF(I20&lt;&gt;"",VLOOKUP(I20,'Team and Driver'!$H$7:$L$36,5,FALSE),"")</f>
        <v/>
      </c>
      <c r="M20" s="130">
        <v>1</v>
      </c>
      <c r="N20" s="87"/>
      <c r="P20" s="94" t="s">
        <v>54</v>
      </c>
      <c r="Q20" s="86" t="s">
        <v>47</v>
      </c>
      <c r="R20" s="116"/>
      <c r="S20" s="86"/>
      <c r="T20" s="86"/>
      <c r="U20" s="86"/>
    </row>
    <row r="21" spans="2:21" ht="15.95" customHeight="1" x14ac:dyDescent="0.2">
      <c r="B21" s="104">
        <v>15</v>
      </c>
      <c r="C21" s="105">
        <v>41560</v>
      </c>
      <c r="D21" s="106" t="s">
        <v>16</v>
      </c>
      <c r="E21" s="107" t="s">
        <v>17</v>
      </c>
      <c r="F21" s="108" t="s">
        <v>45</v>
      </c>
      <c r="G21" s="86"/>
      <c r="N21" s="87"/>
      <c r="P21" s="94" t="s">
        <v>51</v>
      </c>
      <c r="Q21" s="86" t="s">
        <v>47</v>
      </c>
      <c r="R21" s="115"/>
      <c r="S21" s="86"/>
      <c r="T21" s="86"/>
      <c r="U21" s="86"/>
    </row>
    <row r="22" spans="2:21" ht="15.95" customHeight="1" x14ac:dyDescent="0.2">
      <c r="B22" s="109">
        <v>16</v>
      </c>
      <c r="C22" s="110">
        <v>41567</v>
      </c>
      <c r="D22" s="111" t="s">
        <v>32</v>
      </c>
      <c r="E22" s="112" t="s">
        <v>89</v>
      </c>
      <c r="F22" s="108" t="s">
        <v>45</v>
      </c>
      <c r="G22" s="86"/>
      <c r="H22" s="117" t="s">
        <v>57</v>
      </c>
      <c r="I22" s="117"/>
      <c r="J22" s="20"/>
      <c r="K22" s="20"/>
      <c r="L22" s="20"/>
      <c r="M22" s="117"/>
      <c r="N22" s="87"/>
      <c r="P22" s="90" t="s">
        <v>70</v>
      </c>
      <c r="Q22" s="87" t="s">
        <v>47</v>
      </c>
      <c r="R22" s="87" t="s">
        <v>173</v>
      </c>
    </row>
    <row r="23" spans="2:21" ht="15.95" customHeight="1" thickBot="1" x14ac:dyDescent="0.25">
      <c r="B23" s="104">
        <v>17</v>
      </c>
      <c r="C23" s="105">
        <v>41574</v>
      </c>
      <c r="D23" s="106" t="s">
        <v>23</v>
      </c>
      <c r="E23" s="107" t="s">
        <v>88</v>
      </c>
      <c r="F23" s="108" t="s">
        <v>45</v>
      </c>
      <c r="G23" s="86"/>
      <c r="H23" s="121"/>
      <c r="I23" s="26"/>
      <c r="J23" s="22" t="str">
        <f>IF(I23&lt;&gt;"",VLOOKUP(I23,'Team and Driver'!$H$7:$J$36,3,FALSE),"")</f>
        <v/>
      </c>
      <c r="K23" s="22" t="str">
        <f>IF(I23&lt;&gt;"",VLOOKUP(I23,'Team and Driver'!$H$7:$K$36,4,FALSE),"")</f>
        <v/>
      </c>
      <c r="L23" s="21" t="str">
        <f>IF(I23&lt;&gt;"",VLOOKUP(I23,'Team and Driver'!$H$7:$L$36,5,FALSE),"")</f>
        <v/>
      </c>
      <c r="M23" s="122"/>
      <c r="N23" s="87"/>
      <c r="R23" s="87" t="s">
        <v>172</v>
      </c>
    </row>
    <row r="24" spans="2:21" ht="15.95" customHeight="1" x14ac:dyDescent="0.2">
      <c r="B24" s="109">
        <v>18</v>
      </c>
      <c r="C24" s="110">
        <v>41588</v>
      </c>
      <c r="D24" s="111" t="s">
        <v>18</v>
      </c>
      <c r="E24" s="112" t="s">
        <v>21</v>
      </c>
      <c r="F24" s="108" t="s">
        <v>45</v>
      </c>
      <c r="G24" s="86"/>
      <c r="N24" s="87"/>
      <c r="R24" s="87" t="s">
        <v>71</v>
      </c>
    </row>
    <row r="25" spans="2:21" ht="15.95" customHeight="1" x14ac:dyDescent="0.2">
      <c r="B25" s="136" t="s">
        <v>183</v>
      </c>
      <c r="C25" s="135"/>
      <c r="D25" s="136"/>
      <c r="E25" s="133"/>
      <c r="F25" s="137"/>
      <c r="G25" s="137"/>
      <c r="H25" s="132"/>
      <c r="I25" s="133"/>
      <c r="J25" s="133"/>
      <c r="K25" s="133"/>
      <c r="L25" s="133"/>
      <c r="M25" s="134"/>
      <c r="N25" s="87"/>
      <c r="O25" s="114"/>
      <c r="P25" s="172" t="s">
        <v>67</v>
      </c>
      <c r="Q25" s="172"/>
      <c r="R25" s="172"/>
      <c r="S25" s="172"/>
      <c r="T25" s="172"/>
      <c r="U25" s="172"/>
    </row>
    <row r="26" spans="2:21" ht="7.5" customHeight="1" x14ac:dyDescent="0.2">
      <c r="F26" s="86"/>
      <c r="G26" s="86"/>
      <c r="N26" s="87"/>
    </row>
  </sheetData>
  <mergeCells count="6">
    <mergeCell ref="B2:E2"/>
    <mergeCell ref="B3:D3"/>
    <mergeCell ref="B4:D4"/>
    <mergeCell ref="P25:U25"/>
    <mergeCell ref="I2:L3"/>
    <mergeCell ref="P2:U2"/>
  </mergeCells>
  <phoneticPr fontId="1" type="noConversion"/>
  <conditionalFormatting sqref="H6:M6 H16:H20 H7:K15 M7:M15">
    <cfRule type="expression" dxfId="177" priority="12" stopIfTrue="1">
      <formula>$I6&lt;&gt;""</formula>
    </cfRule>
  </conditionalFormatting>
  <conditionalFormatting sqref="F7:F24">
    <cfRule type="expression" dxfId="176" priority="10">
      <formula>$B7=$H$3</formula>
    </cfRule>
  </conditionalFormatting>
  <conditionalFormatting sqref="J23:K23">
    <cfRule type="expression" dxfId="175" priority="7" stopIfTrue="1">
      <formula>$I23&lt;&gt;""</formula>
    </cfRule>
  </conditionalFormatting>
  <conditionalFormatting sqref="I16:I20">
    <cfRule type="expression" dxfId="174" priority="6" stopIfTrue="1">
      <formula>$I16&lt;&gt;""</formula>
    </cfRule>
  </conditionalFormatting>
  <conditionalFormatting sqref="J16:K20">
    <cfRule type="expression" dxfId="173" priority="5" stopIfTrue="1">
      <formula>$I16&lt;&gt;""</formula>
    </cfRule>
  </conditionalFormatting>
  <conditionalFormatting sqref="L7:L20">
    <cfRule type="expression" dxfId="172" priority="4" stopIfTrue="1">
      <formula>$I7&lt;&gt;""</formula>
    </cfRule>
  </conditionalFormatting>
  <conditionalFormatting sqref="L23">
    <cfRule type="expression" dxfId="171" priority="3" stopIfTrue="1">
      <formula>$I23&lt;&gt;""</formula>
    </cfRule>
  </conditionalFormatting>
  <conditionalFormatting sqref="B7:E24">
    <cfRule type="expression" dxfId="170" priority="2">
      <formula>$B7=$H$3</formula>
    </cfRule>
  </conditionalFormatting>
  <conditionalFormatting sqref="I23">
    <cfRule type="expression" dxfId="169" priority="1" stopIfTrue="1">
      <formula>$I23&lt;&gt;""</formula>
    </cfRule>
  </conditionalFormatting>
  <dataValidations count="16">
    <dataValidation type="list" allowBlank="1" showInputMessage="1" showErrorMessage="1" promptTitle="Ninth Place" prompt="Select the rider_x000a_" sqref="I14">
      <formula1>Driver</formula1>
    </dataValidation>
    <dataValidation type="list" allowBlank="1" showInputMessage="1" showErrorMessage="1" promptTitle="Tenth Place" prompt="Select the rider_x000a_" sqref="I15">
      <formula1>Driver</formula1>
    </dataValidation>
    <dataValidation type="list" allowBlank="1" showInputMessage="1" showErrorMessage="1" promptTitle="Champion" prompt="Select the rider_x000a_" sqref="I6">
      <formula1>Driver</formula1>
    </dataValidation>
    <dataValidation type="list" allowBlank="1" showInputMessage="1" showErrorMessage="1" promptTitle="Runner Up" prompt="Select the rider_x000a_" sqref="I7">
      <formula1>Driver</formula1>
    </dataValidation>
    <dataValidation type="list" allowBlank="1" showInputMessage="1" showErrorMessage="1" promptTitle="Third Place" prompt="Select the rider_x000a_" sqref="I8">
      <formula1>Driver</formula1>
    </dataValidation>
    <dataValidation type="list" allowBlank="1" showInputMessage="1" showErrorMessage="1" promptTitle="Fourth Place" prompt="Select the rider_x000a_" sqref="I9">
      <formula1>Driver</formula1>
    </dataValidation>
    <dataValidation type="list" allowBlank="1" showInputMessage="1" showErrorMessage="1" promptTitle="Fifth Place" prompt="Select the rider_x000a_" sqref="I10">
      <formula1>Driver</formula1>
    </dataValidation>
    <dataValidation type="list" allowBlank="1" showInputMessage="1" showErrorMessage="1" promptTitle="Sixth Place" prompt="Select the rider_x000a_" sqref="I11">
      <formula1>Driver</formula1>
    </dataValidation>
    <dataValidation type="list" allowBlank="1" showInputMessage="1" showErrorMessage="1" promptTitle="Seventh Place" prompt="Select the rider_x000a_" sqref="I12">
      <formula1>Driver</formula1>
    </dataValidation>
    <dataValidation type="list" allowBlank="1" showInputMessage="1" showErrorMessage="1" promptTitle="Eight Place" prompt="Select the rider_x000a_" sqref="I13">
      <formula1>Driver</formula1>
    </dataValidation>
    <dataValidation type="list" allowBlank="1" showInputMessage="1" showErrorMessage="1" promptTitle="Eleventh Place" prompt="Select the rider_x000a_" sqref="I16">
      <formula1>Driver</formula1>
    </dataValidation>
    <dataValidation type="list" allowBlank="1" showInputMessage="1" showErrorMessage="1" promptTitle="Twelveth Place" prompt="Select the rider_x000a_" sqref="I17">
      <formula1>Driver</formula1>
    </dataValidation>
    <dataValidation type="list" allowBlank="1" showInputMessage="1" showErrorMessage="1" promptTitle="Thirteenth Place" prompt="Select the rider_x000a_" sqref="I18">
      <formula1>Driver</formula1>
    </dataValidation>
    <dataValidation type="list" allowBlank="1" showInputMessage="1" showErrorMessage="1" promptTitle="Forteenth Place" prompt="Select the rider_x000a_" sqref="I19">
      <formula1>Driver</formula1>
    </dataValidation>
    <dataValidation type="list" allowBlank="1" showInputMessage="1" showErrorMessage="1" promptTitle="Fifteenth Place" prompt="Select the rider_x000a_" sqref="I20">
      <formula1>Driver</formula1>
    </dataValidation>
    <dataValidation type="list" allowBlank="1" showInputMessage="1" showErrorMessage="1" promptTitle="Pole Position Rider" prompt="Select the rider_x000a_" sqref="I23">
      <formula1>Driver</formula1>
    </dataValidation>
  </dataValidations>
  <hyperlinks>
    <hyperlink ref="E3" r:id="rId1"/>
    <hyperlink ref="E4" location="'Team and Driver'!A1" display="Team Setup"/>
    <hyperlink ref="B2:E2" location="Dashboard!A1" display="Dashboard"/>
    <hyperlink ref="B3:D3" location="'Drivers Standing'!A1" display="Driver's Championship"/>
    <hyperlink ref="B4:D4" location="'Team Standing'!A1" display="Team's Championship"/>
    <hyperlink ref="P25:U25" r:id="rId2" display="Visit exceltemplate.net for more templates and updates"/>
    <hyperlink ref="D8" location="'Race Result (2)'!H2:L3" display="Malaysia"/>
    <hyperlink ref="D9" location="'Race Result (3)'!H2:L3" display="China"/>
    <hyperlink ref="D10" location="'Race Result (4)'!H2:L3" display="Turkey"/>
    <hyperlink ref="D11" location="'Race Result (5)'!H2:L3" display="Spain"/>
    <hyperlink ref="D12" location="'Race Result (6)'!H2:L3" display="Monaco"/>
    <hyperlink ref="D13" location="'Race Result (7)'!H2:L3" display="Canada"/>
    <hyperlink ref="D15" location="'Race Result (9)'!H2:L3" display="Great-Britain"/>
    <hyperlink ref="D16" location="'Race Result (10)'!H2:L3" display="Germany"/>
    <hyperlink ref="D17" location="'Race Result (11)'!H2:L3" display="Hungary"/>
    <hyperlink ref="D18" location="'Race Result (12)'!H2:L3" display="Belgium"/>
    <hyperlink ref="D19" location="'Race Result (13)'!H2:L3" display="Italy"/>
    <hyperlink ref="D20" location="'Race Result (14)'!H2:L3" display="Singapore"/>
    <hyperlink ref="D21" location="'Race Result (15)'!H2:L3" display="Japan"/>
    <hyperlink ref="D22" location="'Race Result (16)'!H2:L3" display="South Korea"/>
    <hyperlink ref="D23" location="'Race Result (17)'!H2:L3" display="India"/>
    <hyperlink ref="D24" location="'Race Result (18)'!H2:L3" display="UAE"/>
    <hyperlink ref="D14" location="'Race Result (8)'!H2:L3" display="Spain"/>
    <hyperlink ref="D7" location="'Race Result'!A1" display="Australia"/>
  </hyperlinks>
  <printOptions horizontalCentered="1"/>
  <pageMargins left="0.38" right="0.36" top="0.83" bottom="0.97" header="0.37" footer="0.57999999999999996"/>
  <pageSetup paperSize="9" scale="73" orientation="landscape" horizontalDpi="300" verticalDpi="300" r:id="rId3"/>
  <headerFooter alignWithMargins="0">
    <oddHeader>&amp;C&amp;"Arial,Bold"&amp;12RACE BY RACE POSITION</oddHeader>
    <oddFooter>Page &amp;P of &amp;N</oddFooter>
  </headerFooter>
  <drawing r:id="rId4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U26"/>
  <sheetViews>
    <sheetView showGridLines="0" zoomScale="95" zoomScaleNormal="95" workbookViewId="0">
      <selection activeCell="D9" sqref="D9"/>
    </sheetView>
  </sheetViews>
  <sheetFormatPr defaultRowHeight="12.75" x14ac:dyDescent="0.2"/>
  <cols>
    <col min="1" max="1" width="1.5703125" style="87" customWidth="1"/>
    <col min="2" max="2" width="3.5703125" style="83" customWidth="1"/>
    <col min="3" max="3" width="9.7109375" style="84" customWidth="1"/>
    <col min="4" max="4" width="15.42578125" style="85" customWidth="1"/>
    <col min="5" max="5" width="17.7109375" style="87" bestFit="1" customWidth="1"/>
    <col min="6" max="6" width="5" style="87" customWidth="1"/>
    <col min="7" max="7" width="1.42578125" style="87" customWidth="1"/>
    <col min="8" max="8" width="9.140625" style="84"/>
    <col min="9" max="9" width="17.28515625" style="87" customWidth="1"/>
    <col min="10" max="10" width="14.28515625" style="87" customWidth="1"/>
    <col min="11" max="11" width="24.140625" style="87" customWidth="1"/>
    <col min="12" max="12" width="12.85546875" style="87" customWidth="1"/>
    <col min="13" max="13" width="11.85546875" style="88" customWidth="1"/>
    <col min="14" max="14" width="3.42578125" style="89" hidden="1" customWidth="1"/>
    <col min="15" max="15" width="2.140625" style="87" bestFit="1" customWidth="1"/>
    <col min="16" max="16" width="16.140625" style="90" customWidth="1"/>
    <col min="17" max="17" width="1.85546875" style="87" customWidth="1"/>
    <col min="18" max="20" width="9.140625" style="87"/>
    <col min="21" max="21" width="5.42578125" style="87" customWidth="1"/>
    <col min="22" max="22" width="2.28515625" style="87" customWidth="1"/>
    <col min="23" max="16384" width="9.140625" style="87"/>
  </cols>
  <sheetData>
    <row r="1" spans="2:21" ht="10.5" customHeight="1" x14ac:dyDescent="0.2">
      <c r="E1" s="86"/>
      <c r="F1" s="86"/>
      <c r="G1" s="86"/>
    </row>
    <row r="2" spans="2:21" ht="20.100000000000001" customHeight="1" x14ac:dyDescent="0.2">
      <c r="B2" s="171" t="s">
        <v>43</v>
      </c>
      <c r="C2" s="171"/>
      <c r="D2" s="171"/>
      <c r="E2" s="171"/>
      <c r="F2" s="86"/>
      <c r="G2" s="86"/>
      <c r="H2" s="91" t="s">
        <v>44</v>
      </c>
      <c r="I2" s="173" t="s">
        <v>154</v>
      </c>
      <c r="J2" s="174"/>
      <c r="K2" s="174"/>
      <c r="L2" s="175"/>
      <c r="M2" s="91" t="s">
        <v>58</v>
      </c>
      <c r="P2" s="179" t="s">
        <v>119</v>
      </c>
      <c r="Q2" s="179"/>
      <c r="R2" s="179"/>
      <c r="S2" s="179"/>
      <c r="T2" s="179"/>
      <c r="U2" s="179"/>
    </row>
    <row r="3" spans="2:21" ht="20.100000000000001" customHeight="1" x14ac:dyDescent="0.2">
      <c r="B3" s="171" t="s">
        <v>186</v>
      </c>
      <c r="C3" s="171"/>
      <c r="D3" s="171"/>
      <c r="E3" s="141" t="s">
        <v>63</v>
      </c>
      <c r="F3" s="86"/>
      <c r="G3" s="86"/>
      <c r="H3" s="16">
        <v>2</v>
      </c>
      <c r="I3" s="176"/>
      <c r="J3" s="177"/>
      <c r="K3" s="177"/>
      <c r="L3" s="178"/>
      <c r="M3" s="93"/>
      <c r="P3" s="94"/>
      <c r="Q3" s="86"/>
      <c r="R3" s="86"/>
      <c r="S3" s="86"/>
      <c r="T3" s="86"/>
      <c r="U3" s="86"/>
    </row>
    <row r="4" spans="2:21" ht="20.100000000000001" customHeight="1" x14ac:dyDescent="0.2">
      <c r="B4" s="171" t="s">
        <v>66</v>
      </c>
      <c r="C4" s="171"/>
      <c r="D4" s="171"/>
      <c r="E4" s="141" t="s">
        <v>64</v>
      </c>
      <c r="F4" s="86"/>
      <c r="G4" s="86"/>
      <c r="P4" s="94"/>
      <c r="Q4" s="86"/>
      <c r="R4" s="86"/>
      <c r="S4" s="86"/>
      <c r="T4" s="86"/>
      <c r="U4" s="86"/>
    </row>
    <row r="5" spans="2:21" ht="15.95" customHeight="1" x14ac:dyDescent="0.2">
      <c r="F5" s="86"/>
      <c r="G5" s="86"/>
      <c r="H5" s="95" t="s">
        <v>0</v>
      </c>
      <c r="I5" s="96" t="s">
        <v>188</v>
      </c>
      <c r="J5" s="96" t="s">
        <v>4</v>
      </c>
      <c r="K5" s="96" t="s">
        <v>2</v>
      </c>
      <c r="L5" s="96" t="s">
        <v>109</v>
      </c>
      <c r="M5" s="97" t="s">
        <v>3</v>
      </c>
      <c r="N5" s="87"/>
      <c r="P5" s="94"/>
      <c r="Q5" s="86"/>
      <c r="R5" s="86"/>
      <c r="S5" s="86"/>
      <c r="T5" s="86"/>
      <c r="U5" s="86"/>
    </row>
    <row r="6" spans="2:21" ht="15.95" customHeight="1" thickBot="1" x14ac:dyDescent="0.25">
      <c r="B6" s="98" t="s">
        <v>28</v>
      </c>
      <c r="C6" s="99" t="s">
        <v>33</v>
      </c>
      <c r="D6" s="100" t="s">
        <v>14</v>
      </c>
      <c r="E6" s="101" t="s">
        <v>15</v>
      </c>
      <c r="F6" s="86"/>
      <c r="G6" s="86"/>
      <c r="H6" s="102">
        <v>1</v>
      </c>
      <c r="I6" s="23"/>
      <c r="J6" s="21" t="str">
        <f>IF(I6&lt;&gt;"",VLOOKUP(I6,'Team and Driver'!$H$7:$J$36,3,FALSE),"")</f>
        <v/>
      </c>
      <c r="K6" s="21" t="str">
        <f>IF(I6&lt;&gt;"",VLOOKUP(I6,'Team and Driver'!$H$7:$K$36,4,FALSE),"")</f>
        <v/>
      </c>
      <c r="L6" s="21" t="str">
        <f>IF(I6&lt;&gt;"",VLOOKUP(I6,'Team and Driver'!$H$7:$L$36,5,FALSE),"")</f>
        <v/>
      </c>
      <c r="M6" s="103">
        <v>25</v>
      </c>
      <c r="N6" s="87"/>
      <c r="P6" s="94"/>
      <c r="Q6" s="86"/>
      <c r="R6" s="86"/>
      <c r="S6" s="86"/>
      <c r="T6" s="86"/>
      <c r="U6" s="86"/>
    </row>
    <row r="7" spans="2:21" ht="15.95" customHeight="1" thickBot="1" x14ac:dyDescent="0.25">
      <c r="B7" s="104">
        <v>1</v>
      </c>
      <c r="C7" s="105">
        <v>41371</v>
      </c>
      <c r="D7" s="106" t="s">
        <v>72</v>
      </c>
      <c r="E7" s="107" t="s">
        <v>78</v>
      </c>
      <c r="F7" s="108" t="s">
        <v>45</v>
      </c>
      <c r="G7" s="86"/>
      <c r="H7" s="102">
        <v>2</v>
      </c>
      <c r="I7" s="24"/>
      <c r="J7" s="21" t="str">
        <f>IF(I7&lt;&gt;"",VLOOKUP(I7,'Team and Driver'!$H$7:$J$36,3,FALSE),"")</f>
        <v/>
      </c>
      <c r="K7" s="21" t="str">
        <f>IF(I7&lt;&gt;"",VLOOKUP(I7,'Team and Driver'!$H$7:$K$36,4,FALSE),"")</f>
        <v/>
      </c>
      <c r="L7" s="21" t="str">
        <f>IF(I7&lt;&gt;"",VLOOKUP(I7,'Team and Driver'!$H$7:$L$36,5,FALSE),"")</f>
        <v/>
      </c>
      <c r="M7" s="103">
        <v>20</v>
      </c>
      <c r="N7" s="87"/>
      <c r="P7" s="94"/>
      <c r="Q7" s="86"/>
      <c r="R7" s="86"/>
      <c r="S7" s="86"/>
      <c r="T7" s="86"/>
      <c r="U7" s="86"/>
    </row>
    <row r="8" spans="2:21" ht="15.95" customHeight="1" thickBot="1" x14ac:dyDescent="0.25">
      <c r="B8" s="109">
        <v>2</v>
      </c>
      <c r="C8" s="110">
        <v>41385</v>
      </c>
      <c r="D8" s="111" t="s">
        <v>75</v>
      </c>
      <c r="E8" s="112" t="s">
        <v>144</v>
      </c>
      <c r="F8" s="108" t="s">
        <v>45</v>
      </c>
      <c r="G8" s="86"/>
      <c r="H8" s="102">
        <v>3</v>
      </c>
      <c r="I8" s="24"/>
      <c r="J8" s="21" t="str">
        <f>IF(I8&lt;&gt;"",VLOOKUP(I8,'Team and Driver'!$H$7:$J$36,3,FALSE),"")</f>
        <v/>
      </c>
      <c r="K8" s="21" t="str">
        <f>IF(I8&lt;&gt;"",VLOOKUP(I8,'Team and Driver'!$H$7:$K$36,4,FALSE),"")</f>
        <v/>
      </c>
      <c r="L8" s="21" t="str">
        <f>IF(I8&lt;&gt;"",VLOOKUP(I8,'Team and Driver'!$H$7:$L$36,5,FALSE),"")</f>
        <v/>
      </c>
      <c r="M8" s="103">
        <v>16</v>
      </c>
      <c r="N8" s="87"/>
      <c r="P8" s="94"/>
      <c r="Q8" s="86"/>
      <c r="R8" s="86"/>
      <c r="S8" s="86"/>
      <c r="T8" s="86"/>
      <c r="U8" s="86"/>
    </row>
    <row r="9" spans="2:21" ht="15.95" customHeight="1" thickBot="1" x14ac:dyDescent="0.25">
      <c r="B9" s="104">
        <v>3</v>
      </c>
      <c r="C9" s="105">
        <v>41399</v>
      </c>
      <c r="D9" s="106" t="s">
        <v>18</v>
      </c>
      <c r="E9" s="107" t="s">
        <v>79</v>
      </c>
      <c r="F9" s="108" t="s">
        <v>45</v>
      </c>
      <c r="G9" s="86"/>
      <c r="H9" s="113">
        <v>4</v>
      </c>
      <c r="I9" s="25"/>
      <c r="J9" s="18" t="str">
        <f>IF(I9&lt;&gt;"",VLOOKUP(I9,'Team and Driver'!$H$7:$J$36,3,FALSE),"")</f>
        <v/>
      </c>
      <c r="K9" s="18" t="str">
        <f>IF(I9&lt;&gt;"",VLOOKUP(I9,'Team and Driver'!$H$7:$K$36,4,FALSE),"")</f>
        <v/>
      </c>
      <c r="L9" s="21" t="str">
        <f>IF(I9&lt;&gt;"",VLOOKUP(I9,'Team and Driver'!$H$7:$L$36,5,FALSE),"")</f>
        <v/>
      </c>
      <c r="M9" s="114">
        <v>13</v>
      </c>
      <c r="N9" s="87"/>
      <c r="P9" s="94"/>
      <c r="Q9" s="86"/>
      <c r="R9" s="86"/>
      <c r="S9" s="86"/>
      <c r="T9" s="86"/>
      <c r="U9" s="86"/>
    </row>
    <row r="10" spans="2:21" ht="15.95" customHeight="1" thickBot="1" x14ac:dyDescent="0.25">
      <c r="B10" s="109">
        <v>4</v>
      </c>
      <c r="C10" s="110">
        <v>41413</v>
      </c>
      <c r="D10" s="111" t="s">
        <v>73</v>
      </c>
      <c r="E10" s="112" t="s">
        <v>80</v>
      </c>
      <c r="F10" s="108" t="s">
        <v>45</v>
      </c>
      <c r="G10" s="86"/>
      <c r="H10" s="113">
        <v>5</v>
      </c>
      <c r="I10" s="25"/>
      <c r="J10" s="18" t="str">
        <f>IF(I10&lt;&gt;"",VLOOKUP(I10,'Team and Driver'!$H$7:$J$36,3,FALSE),"")</f>
        <v/>
      </c>
      <c r="K10" s="18" t="str">
        <f>IF(I10&lt;&gt;"",VLOOKUP(I10,'Team and Driver'!$H$7:$K$36,4,FALSE),"")</f>
        <v/>
      </c>
      <c r="L10" s="21" t="str">
        <f>IF(I10&lt;&gt;"",VLOOKUP(I10,'Team and Driver'!$H$7:$L$36,5,FALSE),"")</f>
        <v/>
      </c>
      <c r="M10" s="114">
        <v>11</v>
      </c>
      <c r="N10" s="89">
        <v>1</v>
      </c>
      <c r="P10" s="94"/>
      <c r="Q10" s="86"/>
      <c r="R10" s="86"/>
      <c r="S10" s="86"/>
      <c r="T10" s="86"/>
      <c r="U10" s="86"/>
    </row>
    <row r="11" spans="2:21" ht="15.95" customHeight="1" thickBot="1" x14ac:dyDescent="0.25">
      <c r="B11" s="104">
        <v>5</v>
      </c>
      <c r="C11" s="105">
        <v>41427</v>
      </c>
      <c r="D11" s="106" t="s">
        <v>22</v>
      </c>
      <c r="E11" s="107" t="s">
        <v>82</v>
      </c>
      <c r="F11" s="108" t="s">
        <v>45</v>
      </c>
      <c r="G11" s="86"/>
      <c r="H11" s="113">
        <v>6</v>
      </c>
      <c r="I11" s="25"/>
      <c r="J11" s="18" t="str">
        <f>IF(I11&lt;&gt;"",VLOOKUP(I11,'Team and Driver'!$H$7:$J$36,3,FALSE),"")</f>
        <v/>
      </c>
      <c r="K11" s="18" t="str">
        <f>IF(I11&lt;&gt;"",VLOOKUP(I11,'Team and Driver'!$H$7:$K$36,4,FALSE),"")</f>
        <v/>
      </c>
      <c r="L11" s="21" t="str">
        <f>IF(I11&lt;&gt;"",VLOOKUP(I11,'Team and Driver'!$H$7:$L$36,5,FALSE),"")</f>
        <v/>
      </c>
      <c r="M11" s="114">
        <v>10</v>
      </c>
      <c r="N11" s="89">
        <v>1</v>
      </c>
      <c r="P11" s="94"/>
      <c r="Q11" s="86"/>
      <c r="R11" s="86"/>
      <c r="S11" s="86"/>
      <c r="T11" s="86"/>
      <c r="U11" s="86"/>
    </row>
    <row r="12" spans="2:21" ht="15.95" customHeight="1" thickBot="1" x14ac:dyDescent="0.25">
      <c r="B12" s="109">
        <v>6</v>
      </c>
      <c r="C12" s="110">
        <v>41441</v>
      </c>
      <c r="D12" s="111" t="s">
        <v>18</v>
      </c>
      <c r="E12" s="112" t="s">
        <v>25</v>
      </c>
      <c r="F12" s="108" t="s">
        <v>45</v>
      </c>
      <c r="G12" s="86"/>
      <c r="H12" s="113">
        <v>7</v>
      </c>
      <c r="I12" s="25"/>
      <c r="J12" s="18" t="str">
        <f>IF(I12&lt;&gt;"",VLOOKUP(I12,'Team and Driver'!$H$7:$J$36,3,FALSE),"")</f>
        <v/>
      </c>
      <c r="K12" s="18" t="str">
        <f>IF(I12&lt;&gt;"",VLOOKUP(I12,'Team and Driver'!$H$7:$K$36,4,FALSE),"")</f>
        <v/>
      </c>
      <c r="L12" s="21" t="str">
        <f>IF(I12&lt;&gt;"",VLOOKUP(I12,'Team and Driver'!$H$7:$L$36,5,FALSE),"")</f>
        <v/>
      </c>
      <c r="M12" s="114">
        <v>9</v>
      </c>
      <c r="N12" s="89">
        <v>1</v>
      </c>
      <c r="P12" s="94" t="s">
        <v>48</v>
      </c>
      <c r="Q12" s="86" t="s">
        <v>47</v>
      </c>
      <c r="R12" s="115"/>
      <c r="S12" s="86"/>
      <c r="T12" s="86"/>
      <c r="U12" s="86"/>
    </row>
    <row r="13" spans="2:21" ht="15.95" customHeight="1" thickBot="1" x14ac:dyDescent="0.25">
      <c r="B13" s="104">
        <v>7</v>
      </c>
      <c r="C13" s="105">
        <v>41454</v>
      </c>
      <c r="D13" s="106" t="s">
        <v>74</v>
      </c>
      <c r="E13" s="107" t="s">
        <v>81</v>
      </c>
      <c r="F13" s="108" t="s">
        <v>45</v>
      </c>
      <c r="G13" s="86"/>
      <c r="H13" s="113">
        <v>8</v>
      </c>
      <c r="I13" s="25"/>
      <c r="J13" s="18" t="str">
        <f>IF(I13&lt;&gt;"",VLOOKUP(I13,'Team and Driver'!$H$7:$J$36,3,FALSE),"")</f>
        <v/>
      </c>
      <c r="K13" s="18" t="str">
        <f>IF(I13&lt;&gt;"",VLOOKUP(I13,'Team and Driver'!$H$7:$K$36,4,FALSE),"")</f>
        <v/>
      </c>
      <c r="L13" s="21" t="str">
        <f>IF(I13&lt;&gt;"",VLOOKUP(I13,'Team and Driver'!$H$7:$L$36,5,FALSE),"")</f>
        <v/>
      </c>
      <c r="M13" s="114">
        <v>8</v>
      </c>
      <c r="N13" s="89">
        <v>1</v>
      </c>
      <c r="P13" s="94" t="s">
        <v>56</v>
      </c>
      <c r="Q13" s="86" t="s">
        <v>47</v>
      </c>
      <c r="R13" s="116"/>
      <c r="S13" s="86"/>
      <c r="T13" s="86"/>
      <c r="U13" s="86"/>
    </row>
    <row r="14" spans="2:21" ht="15.95" customHeight="1" thickBot="1" x14ac:dyDescent="0.25">
      <c r="B14" s="109">
        <v>8</v>
      </c>
      <c r="C14" s="110">
        <v>41469</v>
      </c>
      <c r="D14" s="111" t="s">
        <v>20</v>
      </c>
      <c r="E14" s="112" t="s">
        <v>83</v>
      </c>
      <c r="F14" s="108" t="s">
        <v>45</v>
      </c>
      <c r="G14" s="86"/>
      <c r="H14" s="113">
        <v>9</v>
      </c>
      <c r="I14" s="25"/>
      <c r="J14" s="18" t="str">
        <f>IF(I14&lt;&gt;"",VLOOKUP(I14,'Team and Driver'!$H$7:$J$36,3,FALSE),"")</f>
        <v/>
      </c>
      <c r="K14" s="18" t="str">
        <f>IF(I14&lt;&gt;"",VLOOKUP(I14,'Team and Driver'!$H$7:$K$36,4,FALSE),"")</f>
        <v/>
      </c>
      <c r="L14" s="21" t="str">
        <f>IF(I14&lt;&gt;"",VLOOKUP(I14,'Team and Driver'!$H$7:$L$36,5,FALSE),"")</f>
        <v/>
      </c>
      <c r="M14" s="114">
        <v>7</v>
      </c>
      <c r="N14" s="89">
        <v>1</v>
      </c>
      <c r="P14" s="94" t="s">
        <v>46</v>
      </c>
      <c r="Q14" s="86" t="s">
        <v>47</v>
      </c>
      <c r="R14" s="119"/>
      <c r="S14" s="86"/>
      <c r="T14" s="120"/>
      <c r="U14" s="120"/>
    </row>
    <row r="15" spans="2:21" ht="15.95" customHeight="1" thickBot="1" x14ac:dyDescent="0.25">
      <c r="B15" s="104">
        <v>9</v>
      </c>
      <c r="C15" s="105">
        <v>41476</v>
      </c>
      <c r="D15" s="106" t="s">
        <v>75</v>
      </c>
      <c r="E15" s="107" t="s">
        <v>84</v>
      </c>
      <c r="F15" s="108" t="s">
        <v>45</v>
      </c>
      <c r="G15" s="86"/>
      <c r="H15" s="113">
        <v>10</v>
      </c>
      <c r="I15" s="25"/>
      <c r="J15" s="18" t="str">
        <f>IF(I15&lt;&gt;"",VLOOKUP(I15,'Team and Driver'!$H$7:$J$36,3,FALSE),"")</f>
        <v/>
      </c>
      <c r="K15" s="18" t="str">
        <f>IF(I15&lt;&gt;"",VLOOKUP(I15,'Team and Driver'!$H$7:$K$36,4,FALSE),"")</f>
        <v/>
      </c>
      <c r="L15" s="21" t="str">
        <f>IF(I15&lt;&gt;"",VLOOKUP(I15,'Team and Driver'!$H$7:$L$36,5,FALSE),"")</f>
        <v/>
      </c>
      <c r="M15" s="114">
        <v>6</v>
      </c>
      <c r="N15" s="89">
        <v>1</v>
      </c>
      <c r="P15" s="94" t="s">
        <v>52</v>
      </c>
      <c r="Q15" s="86" t="s">
        <v>47</v>
      </c>
      <c r="R15" s="116"/>
      <c r="S15" s="86"/>
      <c r="T15" s="86"/>
      <c r="U15" s="86"/>
    </row>
    <row r="16" spans="2:21" ht="15.95" customHeight="1" thickBot="1" x14ac:dyDescent="0.25">
      <c r="B16" s="109">
        <v>10</v>
      </c>
      <c r="C16" s="110">
        <v>41504</v>
      </c>
      <c r="D16" s="111" t="s">
        <v>75</v>
      </c>
      <c r="E16" s="112" t="s">
        <v>86</v>
      </c>
      <c r="F16" s="108" t="s">
        <v>45</v>
      </c>
      <c r="G16" s="86"/>
      <c r="H16" s="113">
        <v>11</v>
      </c>
      <c r="I16" s="25"/>
      <c r="J16" s="18" t="str">
        <f>IF(I16&lt;&gt;"",VLOOKUP(I16,'Team and Driver'!$H$7:$J$36,3,FALSE),"")</f>
        <v/>
      </c>
      <c r="K16" s="18" t="str">
        <f>IF(I16&lt;&gt;"",VLOOKUP(I16,'Team and Driver'!$H$7:$K$36,4,FALSE),"")</f>
        <v/>
      </c>
      <c r="L16" s="21" t="str">
        <f>IF(I16&lt;&gt;"",VLOOKUP(I16,'Team and Driver'!$H$7:$L$36,5,FALSE),"")</f>
        <v/>
      </c>
      <c r="M16" s="131">
        <v>5</v>
      </c>
      <c r="P16" s="94" t="s">
        <v>53</v>
      </c>
      <c r="Q16" s="86" t="s">
        <v>47</v>
      </c>
      <c r="R16" s="116"/>
      <c r="S16" s="86"/>
      <c r="T16" s="86"/>
      <c r="U16" s="86"/>
    </row>
    <row r="17" spans="2:21" s="118" customFormat="1" ht="15.95" customHeight="1" thickBot="1" x14ac:dyDescent="0.25">
      <c r="B17" s="104">
        <v>11</v>
      </c>
      <c r="C17" s="105">
        <v>41511</v>
      </c>
      <c r="D17" s="106" t="s">
        <v>76</v>
      </c>
      <c r="E17" s="107" t="s">
        <v>148</v>
      </c>
      <c r="F17" s="108" t="s">
        <v>45</v>
      </c>
      <c r="G17" s="86"/>
      <c r="H17" s="113">
        <v>12</v>
      </c>
      <c r="I17" s="25"/>
      <c r="J17" s="18" t="str">
        <f>IF(I17&lt;&gt;"",VLOOKUP(I17,'Team and Driver'!$H$7:$J$36,3,FALSE),"")</f>
        <v/>
      </c>
      <c r="K17" s="18" t="str">
        <f>IF(I17&lt;&gt;"",VLOOKUP(I17,'Team and Driver'!$H$7:$K$36,4,FALSE),"")</f>
        <v/>
      </c>
      <c r="L17" s="21" t="str">
        <f>IF(I17&lt;&gt;"",VLOOKUP(I17,'Team and Driver'!$H$7:$L$36,5,FALSE),"")</f>
        <v/>
      </c>
      <c r="M17" s="130">
        <v>4</v>
      </c>
      <c r="P17" s="94" t="s">
        <v>49</v>
      </c>
      <c r="Q17" s="86" t="s">
        <v>47</v>
      </c>
      <c r="R17" s="115"/>
      <c r="S17" s="86"/>
      <c r="T17" s="86"/>
      <c r="U17" s="86"/>
    </row>
    <row r="18" spans="2:21" ht="15.95" customHeight="1" thickBot="1" x14ac:dyDescent="0.25">
      <c r="B18" s="109">
        <v>12</v>
      </c>
      <c r="C18" s="110">
        <v>41518</v>
      </c>
      <c r="D18" s="111" t="s">
        <v>128</v>
      </c>
      <c r="E18" s="112" t="s">
        <v>19</v>
      </c>
      <c r="F18" s="108" t="s">
        <v>45</v>
      </c>
      <c r="G18" s="86"/>
      <c r="H18" s="113">
        <v>13</v>
      </c>
      <c r="I18" s="25"/>
      <c r="J18" s="18" t="str">
        <f>IF(I18&lt;&gt;"",VLOOKUP(I18,'Team and Driver'!$H$7:$J$36,3,FALSE),"")</f>
        <v/>
      </c>
      <c r="K18" s="18" t="str">
        <f>IF(I18&lt;&gt;"",VLOOKUP(I18,'Team and Driver'!$H$7:$K$36,4,FALSE),"")</f>
        <v/>
      </c>
      <c r="L18" s="21" t="str">
        <f>IF(I18&lt;&gt;"",VLOOKUP(I18,'Team and Driver'!$H$7:$L$36,5,FALSE),"")</f>
        <v/>
      </c>
      <c r="M18" s="131">
        <v>3</v>
      </c>
      <c r="N18" s="87"/>
      <c r="P18" s="94" t="s">
        <v>50</v>
      </c>
      <c r="Q18" s="86" t="s">
        <v>47</v>
      </c>
      <c r="R18" s="115"/>
      <c r="S18" s="86"/>
      <c r="T18" s="86"/>
      <c r="U18" s="86"/>
    </row>
    <row r="19" spans="2:21" ht="15.95" customHeight="1" thickBot="1" x14ac:dyDescent="0.25">
      <c r="B19" s="104">
        <v>13</v>
      </c>
      <c r="C19" s="105">
        <v>41532</v>
      </c>
      <c r="D19" s="106" t="s">
        <v>77</v>
      </c>
      <c r="E19" s="107" t="s">
        <v>87</v>
      </c>
      <c r="F19" s="108" t="s">
        <v>45</v>
      </c>
      <c r="G19" s="86"/>
      <c r="H19" s="113">
        <v>14</v>
      </c>
      <c r="I19" s="25"/>
      <c r="J19" s="18" t="str">
        <f>IF(I19&lt;&gt;"",VLOOKUP(I19,'Team and Driver'!$H$7:$J$36,3,FALSE),"")</f>
        <v/>
      </c>
      <c r="K19" s="18" t="str">
        <f>IF(I19&lt;&gt;"",VLOOKUP(I19,'Team and Driver'!$H$7:$K$36,4,FALSE),"")</f>
        <v/>
      </c>
      <c r="L19" s="21" t="str">
        <f>IF(I19&lt;&gt;"",VLOOKUP(I19,'Team and Driver'!$H$7:$L$36,5,FALSE),"")</f>
        <v/>
      </c>
      <c r="M19" s="131">
        <v>2</v>
      </c>
      <c r="N19" s="87"/>
      <c r="P19" s="94" t="s">
        <v>55</v>
      </c>
      <c r="Q19" s="86" t="s">
        <v>47</v>
      </c>
      <c r="R19" s="116"/>
      <c r="S19" s="86"/>
      <c r="T19" s="86"/>
      <c r="U19" s="86"/>
    </row>
    <row r="20" spans="2:21" ht="15.95" customHeight="1" thickBot="1" x14ac:dyDescent="0.25">
      <c r="B20" s="109">
        <v>14</v>
      </c>
      <c r="C20" s="110">
        <v>41546</v>
      </c>
      <c r="D20" s="111" t="s">
        <v>18</v>
      </c>
      <c r="E20" s="112" t="s">
        <v>118</v>
      </c>
      <c r="F20" s="108" t="s">
        <v>45</v>
      </c>
      <c r="G20" s="86"/>
      <c r="H20" s="113">
        <v>15</v>
      </c>
      <c r="I20" s="25"/>
      <c r="J20" s="18" t="str">
        <f>IF(I20&lt;&gt;"",VLOOKUP(I20,'Team and Driver'!$H$7:$J$36,3,FALSE),"")</f>
        <v/>
      </c>
      <c r="K20" s="18" t="str">
        <f>IF(I20&lt;&gt;"",VLOOKUP(I20,'Team and Driver'!$H$7:$K$36,4,FALSE),"")</f>
        <v/>
      </c>
      <c r="L20" s="21" t="str">
        <f>IF(I20&lt;&gt;"",VLOOKUP(I20,'Team and Driver'!$H$7:$L$36,5,FALSE),"")</f>
        <v/>
      </c>
      <c r="M20" s="130">
        <v>1</v>
      </c>
      <c r="N20" s="87"/>
      <c r="P20" s="94" t="s">
        <v>54</v>
      </c>
      <c r="Q20" s="86" t="s">
        <v>47</v>
      </c>
      <c r="R20" s="116"/>
      <c r="S20" s="86"/>
      <c r="T20" s="86"/>
      <c r="U20" s="86"/>
    </row>
    <row r="21" spans="2:21" ht="15.95" customHeight="1" x14ac:dyDescent="0.2">
      <c r="B21" s="104">
        <v>15</v>
      </c>
      <c r="C21" s="105">
        <v>41560</v>
      </c>
      <c r="D21" s="106" t="s">
        <v>16</v>
      </c>
      <c r="E21" s="107" t="s">
        <v>17</v>
      </c>
      <c r="F21" s="108" t="s">
        <v>45</v>
      </c>
      <c r="G21" s="86"/>
      <c r="N21" s="87"/>
      <c r="P21" s="94" t="s">
        <v>51</v>
      </c>
      <c r="Q21" s="86" t="s">
        <v>47</v>
      </c>
      <c r="R21" s="115"/>
      <c r="S21" s="86"/>
      <c r="T21" s="86"/>
      <c r="U21" s="86"/>
    </row>
    <row r="22" spans="2:21" ht="15.95" customHeight="1" x14ac:dyDescent="0.2">
      <c r="B22" s="109">
        <v>16</v>
      </c>
      <c r="C22" s="110">
        <v>41567</v>
      </c>
      <c r="D22" s="111" t="s">
        <v>32</v>
      </c>
      <c r="E22" s="112" t="s">
        <v>89</v>
      </c>
      <c r="F22" s="108" t="s">
        <v>45</v>
      </c>
      <c r="G22" s="86"/>
      <c r="H22" s="117" t="s">
        <v>57</v>
      </c>
      <c r="I22" s="117"/>
      <c r="J22" s="20"/>
      <c r="K22" s="20"/>
      <c r="L22" s="20"/>
      <c r="M22" s="117"/>
      <c r="N22" s="87"/>
      <c r="P22" s="90" t="s">
        <v>70</v>
      </c>
      <c r="Q22" s="87" t="s">
        <v>47</v>
      </c>
      <c r="R22" s="87" t="s">
        <v>173</v>
      </c>
    </row>
    <row r="23" spans="2:21" ht="15.95" customHeight="1" thickBot="1" x14ac:dyDescent="0.25">
      <c r="B23" s="104">
        <v>17</v>
      </c>
      <c r="C23" s="105">
        <v>41574</v>
      </c>
      <c r="D23" s="106" t="s">
        <v>23</v>
      </c>
      <c r="E23" s="107" t="s">
        <v>88</v>
      </c>
      <c r="F23" s="108" t="s">
        <v>45</v>
      </c>
      <c r="G23" s="86"/>
      <c r="H23" s="121"/>
      <c r="I23" s="26"/>
      <c r="J23" s="22" t="str">
        <f>IF(I23&lt;&gt;"",VLOOKUP(I23,'Team and Driver'!$H$7:$J$36,3,FALSE),"")</f>
        <v/>
      </c>
      <c r="K23" s="22" t="str">
        <f>IF(I23&lt;&gt;"",VLOOKUP(I23,'Team and Driver'!$H$7:$K$36,4,FALSE),"")</f>
        <v/>
      </c>
      <c r="L23" s="21" t="str">
        <f>IF(I23&lt;&gt;"",VLOOKUP(I23,'Team and Driver'!$H$7:$L$36,5,FALSE),"")</f>
        <v/>
      </c>
      <c r="M23" s="122"/>
      <c r="N23" s="87"/>
      <c r="R23" s="87" t="s">
        <v>172</v>
      </c>
    </row>
    <row r="24" spans="2:21" ht="15.95" customHeight="1" x14ac:dyDescent="0.2">
      <c r="B24" s="109">
        <v>18</v>
      </c>
      <c r="C24" s="110">
        <v>41588</v>
      </c>
      <c r="D24" s="111" t="s">
        <v>18</v>
      </c>
      <c r="E24" s="112" t="s">
        <v>21</v>
      </c>
      <c r="F24" s="108" t="s">
        <v>45</v>
      </c>
      <c r="G24" s="86"/>
      <c r="N24" s="87"/>
      <c r="R24" s="87" t="s">
        <v>71</v>
      </c>
    </row>
    <row r="25" spans="2:21" ht="15.95" customHeight="1" x14ac:dyDescent="0.2">
      <c r="B25" s="136" t="s">
        <v>183</v>
      </c>
      <c r="C25" s="135"/>
      <c r="D25" s="136"/>
      <c r="E25" s="133"/>
      <c r="F25" s="137"/>
      <c r="G25" s="137"/>
      <c r="H25" s="132"/>
      <c r="I25" s="133"/>
      <c r="J25" s="133"/>
      <c r="K25" s="133"/>
      <c r="L25" s="133"/>
      <c r="M25" s="134"/>
      <c r="N25" s="87"/>
      <c r="O25" s="114"/>
      <c r="P25" s="172" t="s">
        <v>67</v>
      </c>
      <c r="Q25" s="172"/>
      <c r="R25" s="172"/>
      <c r="S25" s="172"/>
      <c r="T25" s="172"/>
      <c r="U25" s="172"/>
    </row>
    <row r="26" spans="2:21" ht="7.5" customHeight="1" x14ac:dyDescent="0.2">
      <c r="F26" s="86"/>
      <c r="G26" s="86"/>
      <c r="N26" s="87"/>
    </row>
  </sheetData>
  <mergeCells count="6">
    <mergeCell ref="B2:E2"/>
    <mergeCell ref="B3:D3"/>
    <mergeCell ref="B4:D4"/>
    <mergeCell ref="P25:U25"/>
    <mergeCell ref="I2:L3"/>
    <mergeCell ref="P2:U2"/>
  </mergeCells>
  <conditionalFormatting sqref="H6:H20 M7:M15 J7:K15 J6:M6">
    <cfRule type="expression" dxfId="168" priority="13" stopIfTrue="1">
      <formula>$I6&lt;&gt;""</formula>
    </cfRule>
  </conditionalFormatting>
  <conditionalFormatting sqref="F7:F24">
    <cfRule type="expression" dxfId="167" priority="12">
      <formula>$B7=$H$3</formula>
    </cfRule>
  </conditionalFormatting>
  <conditionalFormatting sqref="J23:K23">
    <cfRule type="expression" dxfId="166" priority="11" stopIfTrue="1">
      <formula>$I23&lt;&gt;""</formula>
    </cfRule>
  </conditionalFormatting>
  <conditionalFormatting sqref="J16:K20">
    <cfRule type="expression" dxfId="165" priority="9" stopIfTrue="1">
      <formula>$I16&lt;&gt;""</formula>
    </cfRule>
  </conditionalFormatting>
  <conditionalFormatting sqref="L7:L20">
    <cfRule type="expression" dxfId="164" priority="8" stopIfTrue="1">
      <formula>$I7&lt;&gt;""</formula>
    </cfRule>
  </conditionalFormatting>
  <conditionalFormatting sqref="L23">
    <cfRule type="expression" dxfId="163" priority="7" stopIfTrue="1">
      <formula>$I23&lt;&gt;""</formula>
    </cfRule>
  </conditionalFormatting>
  <conditionalFormatting sqref="B7:E24">
    <cfRule type="expression" dxfId="162" priority="6">
      <formula>$B7=$H$3</formula>
    </cfRule>
  </conditionalFormatting>
  <conditionalFormatting sqref="I6:I15">
    <cfRule type="expression" dxfId="161" priority="3" stopIfTrue="1">
      <formula>$I6&lt;&gt;""</formula>
    </cfRule>
  </conditionalFormatting>
  <conditionalFormatting sqref="I16:I20">
    <cfRule type="expression" dxfId="160" priority="2" stopIfTrue="1">
      <formula>$I16&lt;&gt;""</formula>
    </cfRule>
  </conditionalFormatting>
  <conditionalFormatting sqref="I23">
    <cfRule type="expression" dxfId="159" priority="1" stopIfTrue="1">
      <formula>$I23&lt;&gt;""</formula>
    </cfRule>
  </conditionalFormatting>
  <dataValidations count="16">
    <dataValidation type="list" allowBlank="1" showInputMessage="1" showErrorMessage="1" promptTitle="Fifteenth Place" prompt="Select the rider_x000a_" sqref="I20">
      <formula1>Driver</formula1>
    </dataValidation>
    <dataValidation type="list" allowBlank="1" showInputMessage="1" showErrorMessage="1" promptTitle="Forteenth Place" prompt="Select the rider_x000a_" sqref="I19">
      <formula1>Driver</formula1>
    </dataValidation>
    <dataValidation type="list" allowBlank="1" showInputMessage="1" showErrorMessage="1" promptTitle="Thirteenth Place" prompt="Select the rider_x000a_" sqref="I18">
      <formula1>Driver</formula1>
    </dataValidation>
    <dataValidation type="list" allowBlank="1" showInputMessage="1" showErrorMessage="1" promptTitle="Twelveth Place" prompt="Select the rider_x000a_" sqref="I17">
      <formula1>Driver</formula1>
    </dataValidation>
    <dataValidation type="list" allowBlank="1" showInputMessage="1" showErrorMessage="1" promptTitle="Eleventh Place" prompt="Select the rider_x000a_" sqref="I16">
      <formula1>Driver</formula1>
    </dataValidation>
    <dataValidation type="list" allowBlank="1" showInputMessage="1" showErrorMessage="1" promptTitle="Eight Place" prompt="Select the rider_x000a_" sqref="I13">
      <formula1>Driver</formula1>
    </dataValidation>
    <dataValidation type="list" allowBlank="1" showInputMessage="1" showErrorMessage="1" promptTitle="Seventh Place" prompt="Select the rider_x000a_" sqref="I12">
      <formula1>Driver</formula1>
    </dataValidation>
    <dataValidation type="list" allowBlank="1" showInputMessage="1" showErrorMessage="1" promptTitle="Sixth Place" prompt="Select the rider_x000a_" sqref="I11">
      <formula1>Driver</formula1>
    </dataValidation>
    <dataValidation type="list" allowBlank="1" showInputMessage="1" showErrorMessage="1" promptTitle="Fifth Place" prompt="Select the rider_x000a_" sqref="I10">
      <formula1>Driver</formula1>
    </dataValidation>
    <dataValidation type="list" allowBlank="1" showInputMessage="1" showErrorMessage="1" promptTitle="Fourth Place" prompt="Select the rider_x000a_" sqref="I9">
      <formula1>Driver</formula1>
    </dataValidation>
    <dataValidation type="list" allowBlank="1" showInputMessage="1" showErrorMessage="1" promptTitle="Third Place" prompt="Select the rider_x000a_" sqref="I8">
      <formula1>Driver</formula1>
    </dataValidation>
    <dataValidation type="list" allowBlank="1" showInputMessage="1" showErrorMessage="1" promptTitle="Runner Up" prompt="Select the rider_x000a_" sqref="I7">
      <formula1>Driver</formula1>
    </dataValidation>
    <dataValidation type="list" allowBlank="1" showInputMessage="1" showErrorMessage="1" promptTitle="Champion" prompt="Select the rider_x000a_" sqref="I6">
      <formula1>Driver</formula1>
    </dataValidation>
    <dataValidation type="list" allowBlank="1" showInputMessage="1" showErrorMessage="1" promptTitle="Tenth Place" prompt="Select the rider_x000a_" sqref="I15">
      <formula1>Driver</formula1>
    </dataValidation>
    <dataValidation type="list" allowBlank="1" showInputMessage="1" showErrorMessage="1" promptTitle="Ninth Place" prompt="Select the rider_x000a_" sqref="I14">
      <formula1>Driver</formula1>
    </dataValidation>
    <dataValidation type="list" allowBlank="1" showInputMessage="1" showErrorMessage="1" promptTitle="Pole Position Rider" prompt="Select the rider_x000a_" sqref="I23">
      <formula1>Driver</formula1>
    </dataValidation>
  </dataValidations>
  <hyperlinks>
    <hyperlink ref="E3" r:id="rId1"/>
    <hyperlink ref="E4" location="'Team and Driver'!A1" display="Team Setup"/>
    <hyperlink ref="B2:E2" location="Dashboard!A1" display="Dashboard"/>
    <hyperlink ref="B3:D3" location="'Drivers Standing'!A1" display="Driver's Championship"/>
    <hyperlink ref="B4:D4" location="'Team Standing'!A1" display="Team's Championship"/>
    <hyperlink ref="P25:U25" r:id="rId2" display="Visit exceltemplate.net for more templates and updates"/>
    <hyperlink ref="D8" location="'Race Result (2)'!H2:L3" display="Malaysia"/>
    <hyperlink ref="D9" location="'Race Result (3)'!H2:L3" display="China"/>
    <hyperlink ref="D10" location="'Race Result (4)'!H2:L3" display="Turkey"/>
    <hyperlink ref="D11" location="'Race Result (5)'!H2:L3" display="Spain"/>
    <hyperlink ref="D12" location="'Race Result (6)'!H2:L3" display="Monaco"/>
    <hyperlink ref="D13" location="'Race Result (7)'!H2:L3" display="Canada"/>
    <hyperlink ref="D15" location="'Race Result (9)'!H2:L3" display="Great-Britain"/>
    <hyperlink ref="D16" location="'Race Result (10)'!H2:L3" display="Germany"/>
    <hyperlink ref="D17" location="'Race Result (11)'!H2:L3" display="Hungary"/>
    <hyperlink ref="D18" location="'Race Result (12)'!H2:L3" display="Belgium"/>
    <hyperlink ref="D19" location="'Race Result (13)'!H2:L3" display="Italy"/>
    <hyperlink ref="D20" location="'Race Result (14)'!H2:L3" display="Singapore"/>
    <hyperlink ref="D21" location="'Race Result (15)'!H2:L3" display="Japan"/>
    <hyperlink ref="D22" location="'Race Result (16)'!H2:L3" display="South Korea"/>
    <hyperlink ref="D23" location="'Race Result (17)'!H2:L3" display="India"/>
    <hyperlink ref="D24" location="'Race Result (18)'!H2:L3" display="UAE"/>
    <hyperlink ref="D14" location="'Race Result (8)'!H2:L3" display="Spain"/>
    <hyperlink ref="D7" location="'Race Result'!A1" display="Australia"/>
  </hyperlinks>
  <printOptions horizontalCentered="1"/>
  <pageMargins left="0.38" right="0.36" top="0.83" bottom="0.97" header="0.37" footer="0.57999999999999996"/>
  <pageSetup paperSize="9" scale="73" orientation="landscape" horizontalDpi="300" verticalDpi="300" r:id="rId3"/>
  <headerFooter alignWithMargins="0">
    <oddHeader>&amp;C&amp;"Arial,Bold"&amp;12RACE BY RACE POSITION</oddHeader>
    <oddFooter>Page &amp;P of &amp;N</oddFooter>
  </headerFooter>
  <drawing r:id="rId4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U26"/>
  <sheetViews>
    <sheetView showGridLines="0" zoomScale="95" zoomScaleNormal="95" workbookViewId="0">
      <selection activeCell="B2" sqref="B2:E2"/>
    </sheetView>
  </sheetViews>
  <sheetFormatPr defaultRowHeight="12.75" x14ac:dyDescent="0.2"/>
  <cols>
    <col min="1" max="1" width="1.5703125" style="87" customWidth="1"/>
    <col min="2" max="2" width="3.5703125" style="83" customWidth="1"/>
    <col min="3" max="3" width="9.7109375" style="84" customWidth="1"/>
    <col min="4" max="4" width="15.42578125" style="85" customWidth="1"/>
    <col min="5" max="5" width="17.7109375" style="87" bestFit="1" customWidth="1"/>
    <col min="6" max="6" width="5" style="87" customWidth="1"/>
    <col min="7" max="7" width="1.42578125" style="87" customWidth="1"/>
    <col min="8" max="8" width="9.140625" style="84"/>
    <col min="9" max="9" width="17.28515625" style="87" customWidth="1"/>
    <col min="10" max="10" width="14.28515625" style="87" customWidth="1"/>
    <col min="11" max="11" width="24.140625" style="87" customWidth="1"/>
    <col min="12" max="12" width="12.85546875" style="87" customWidth="1"/>
    <col min="13" max="13" width="11.85546875" style="88" customWidth="1"/>
    <col min="14" max="14" width="3.42578125" style="89" hidden="1" customWidth="1"/>
    <col min="15" max="15" width="2.140625" style="87" bestFit="1" customWidth="1"/>
    <col min="16" max="16" width="16.140625" style="90" customWidth="1"/>
    <col min="17" max="17" width="1.85546875" style="87" customWidth="1"/>
    <col min="18" max="20" width="9.140625" style="87"/>
    <col min="21" max="21" width="5.42578125" style="87" customWidth="1"/>
    <col min="22" max="22" width="2.28515625" style="87" customWidth="1"/>
    <col min="23" max="16384" width="9.140625" style="87"/>
  </cols>
  <sheetData>
    <row r="1" spans="2:21" ht="10.5" customHeight="1" x14ac:dyDescent="0.2">
      <c r="E1" s="86"/>
      <c r="F1" s="86"/>
      <c r="G1" s="86"/>
    </row>
    <row r="2" spans="2:21" ht="20.100000000000001" customHeight="1" x14ac:dyDescent="0.2">
      <c r="B2" s="171" t="s">
        <v>43</v>
      </c>
      <c r="C2" s="171"/>
      <c r="D2" s="171"/>
      <c r="E2" s="171"/>
      <c r="F2" s="86"/>
      <c r="G2" s="86"/>
      <c r="H2" s="91" t="s">
        <v>44</v>
      </c>
      <c r="I2" s="173" t="s">
        <v>156</v>
      </c>
      <c r="J2" s="174"/>
      <c r="K2" s="174"/>
      <c r="L2" s="175"/>
      <c r="M2" s="91" t="s">
        <v>58</v>
      </c>
      <c r="P2" s="179" t="s">
        <v>119</v>
      </c>
      <c r="Q2" s="179"/>
      <c r="R2" s="179"/>
      <c r="S2" s="179"/>
      <c r="T2" s="179"/>
      <c r="U2" s="179"/>
    </row>
    <row r="3" spans="2:21" ht="20.100000000000001" customHeight="1" x14ac:dyDescent="0.2">
      <c r="B3" s="171" t="s">
        <v>186</v>
      </c>
      <c r="C3" s="171"/>
      <c r="D3" s="171"/>
      <c r="E3" s="141" t="s">
        <v>63</v>
      </c>
      <c r="F3" s="86"/>
      <c r="G3" s="86"/>
      <c r="H3" s="16">
        <v>3</v>
      </c>
      <c r="I3" s="176"/>
      <c r="J3" s="177"/>
      <c r="K3" s="177"/>
      <c r="L3" s="178"/>
      <c r="M3" s="93"/>
      <c r="P3" s="94"/>
      <c r="Q3" s="86"/>
      <c r="R3" s="86"/>
      <c r="S3" s="86"/>
      <c r="T3" s="86"/>
      <c r="U3" s="86"/>
    </row>
    <row r="4" spans="2:21" ht="20.100000000000001" customHeight="1" x14ac:dyDescent="0.2">
      <c r="B4" s="171" t="s">
        <v>66</v>
      </c>
      <c r="C4" s="171"/>
      <c r="D4" s="171"/>
      <c r="E4" s="141" t="s">
        <v>64</v>
      </c>
      <c r="F4" s="86"/>
      <c r="G4" s="86"/>
      <c r="P4" s="94"/>
      <c r="Q4" s="86"/>
      <c r="R4" s="86"/>
      <c r="S4" s="86"/>
      <c r="T4" s="86"/>
      <c r="U4" s="86"/>
    </row>
    <row r="5" spans="2:21" ht="15.95" customHeight="1" x14ac:dyDescent="0.2">
      <c r="F5" s="86"/>
      <c r="G5" s="86"/>
      <c r="H5" s="95" t="s">
        <v>0</v>
      </c>
      <c r="I5" s="96" t="s">
        <v>188</v>
      </c>
      <c r="J5" s="96" t="s">
        <v>4</v>
      </c>
      <c r="K5" s="96" t="s">
        <v>2</v>
      </c>
      <c r="L5" s="96" t="s">
        <v>109</v>
      </c>
      <c r="M5" s="97" t="s">
        <v>3</v>
      </c>
      <c r="N5" s="87"/>
      <c r="P5" s="94"/>
      <c r="Q5" s="86"/>
      <c r="R5" s="86"/>
      <c r="S5" s="86"/>
      <c r="T5" s="86"/>
      <c r="U5" s="86"/>
    </row>
    <row r="6" spans="2:21" ht="15.95" customHeight="1" thickBot="1" x14ac:dyDescent="0.25">
      <c r="B6" s="98" t="s">
        <v>28</v>
      </c>
      <c r="C6" s="99" t="s">
        <v>33</v>
      </c>
      <c r="D6" s="100" t="s">
        <v>14</v>
      </c>
      <c r="E6" s="101" t="s">
        <v>15</v>
      </c>
      <c r="F6" s="86"/>
      <c r="G6" s="86"/>
      <c r="H6" s="102">
        <v>1</v>
      </c>
      <c r="I6" s="23"/>
      <c r="J6" s="21" t="str">
        <f>IF(I6&lt;&gt;"",VLOOKUP(I6,'Team and Driver'!$H$7:$J$36,3,FALSE),"")</f>
        <v/>
      </c>
      <c r="K6" s="21" t="str">
        <f>IF(I6&lt;&gt;"",VLOOKUP(I6,'Team and Driver'!$H$7:$K$36,4,FALSE),"")</f>
        <v/>
      </c>
      <c r="L6" s="21" t="str">
        <f>IF(I6&lt;&gt;"",VLOOKUP(I6,'Team and Driver'!$H$7:$L$36,5,FALSE),"")</f>
        <v/>
      </c>
      <c r="M6" s="103">
        <v>25</v>
      </c>
      <c r="N6" s="87"/>
      <c r="P6" s="94"/>
      <c r="Q6" s="86"/>
      <c r="R6" s="86"/>
      <c r="S6" s="86"/>
      <c r="T6" s="86"/>
      <c r="U6" s="86"/>
    </row>
    <row r="7" spans="2:21" ht="15.95" customHeight="1" thickBot="1" x14ac:dyDescent="0.25">
      <c r="B7" s="104">
        <v>1</v>
      </c>
      <c r="C7" s="105">
        <v>41371</v>
      </c>
      <c r="D7" s="106" t="s">
        <v>72</v>
      </c>
      <c r="E7" s="107" t="s">
        <v>78</v>
      </c>
      <c r="F7" s="108" t="s">
        <v>45</v>
      </c>
      <c r="G7" s="86"/>
      <c r="H7" s="102">
        <v>2</v>
      </c>
      <c r="I7" s="24"/>
      <c r="J7" s="21" t="str">
        <f>IF(I7&lt;&gt;"",VLOOKUP(I7,'Team and Driver'!$H$7:$J$36,3,FALSE),"")</f>
        <v/>
      </c>
      <c r="K7" s="21" t="str">
        <f>IF(I7&lt;&gt;"",VLOOKUP(I7,'Team and Driver'!$H$7:$K$36,4,FALSE),"")</f>
        <v/>
      </c>
      <c r="L7" s="21" t="str">
        <f>IF(I7&lt;&gt;"",VLOOKUP(I7,'Team and Driver'!$H$7:$L$36,5,FALSE),"")</f>
        <v/>
      </c>
      <c r="M7" s="103">
        <v>20</v>
      </c>
      <c r="N7" s="87"/>
      <c r="P7" s="94"/>
      <c r="Q7" s="86"/>
      <c r="R7" s="86"/>
      <c r="S7" s="86"/>
      <c r="T7" s="86"/>
      <c r="U7" s="86"/>
    </row>
    <row r="8" spans="2:21" ht="15.95" customHeight="1" thickBot="1" x14ac:dyDescent="0.25">
      <c r="B8" s="109">
        <v>2</v>
      </c>
      <c r="C8" s="110">
        <v>41385</v>
      </c>
      <c r="D8" s="111" t="s">
        <v>75</v>
      </c>
      <c r="E8" s="112" t="s">
        <v>144</v>
      </c>
      <c r="F8" s="108" t="s">
        <v>45</v>
      </c>
      <c r="G8" s="86"/>
      <c r="H8" s="102">
        <v>3</v>
      </c>
      <c r="I8" s="24"/>
      <c r="J8" s="21" t="str">
        <f>IF(I8&lt;&gt;"",VLOOKUP(I8,'Team and Driver'!$H$7:$J$36,3,FALSE),"")</f>
        <v/>
      </c>
      <c r="K8" s="21" t="str">
        <f>IF(I8&lt;&gt;"",VLOOKUP(I8,'Team and Driver'!$H$7:$K$36,4,FALSE),"")</f>
        <v/>
      </c>
      <c r="L8" s="21" t="str">
        <f>IF(I8&lt;&gt;"",VLOOKUP(I8,'Team and Driver'!$H$7:$L$36,5,FALSE),"")</f>
        <v/>
      </c>
      <c r="M8" s="103">
        <v>16</v>
      </c>
      <c r="N8" s="87"/>
      <c r="P8" s="94"/>
      <c r="Q8" s="86"/>
      <c r="R8" s="86"/>
      <c r="S8" s="86"/>
      <c r="T8" s="86"/>
      <c r="U8" s="86"/>
    </row>
    <row r="9" spans="2:21" ht="15.95" customHeight="1" thickBot="1" x14ac:dyDescent="0.25">
      <c r="B9" s="104">
        <v>3</v>
      </c>
      <c r="C9" s="105">
        <v>41399</v>
      </c>
      <c r="D9" s="106" t="s">
        <v>18</v>
      </c>
      <c r="E9" s="107" t="s">
        <v>79</v>
      </c>
      <c r="F9" s="108" t="s">
        <v>45</v>
      </c>
      <c r="G9" s="86"/>
      <c r="H9" s="113">
        <v>4</v>
      </c>
      <c r="I9" s="25"/>
      <c r="J9" s="18" t="str">
        <f>IF(I9&lt;&gt;"",VLOOKUP(I9,'Team and Driver'!$H$7:$J$36,3,FALSE),"")</f>
        <v/>
      </c>
      <c r="K9" s="18" t="str">
        <f>IF(I9&lt;&gt;"",VLOOKUP(I9,'Team and Driver'!$H$7:$K$36,4,FALSE),"")</f>
        <v/>
      </c>
      <c r="L9" s="21" t="str">
        <f>IF(I9&lt;&gt;"",VLOOKUP(I9,'Team and Driver'!$H$7:$L$36,5,FALSE),"")</f>
        <v/>
      </c>
      <c r="M9" s="114">
        <v>13</v>
      </c>
      <c r="N9" s="87"/>
      <c r="P9" s="94"/>
      <c r="Q9" s="86"/>
      <c r="R9" s="86"/>
      <c r="S9" s="86"/>
      <c r="T9" s="86"/>
      <c r="U9" s="86"/>
    </row>
    <row r="10" spans="2:21" ht="15.95" customHeight="1" thickBot="1" x14ac:dyDescent="0.25">
      <c r="B10" s="109">
        <v>4</v>
      </c>
      <c r="C10" s="110">
        <v>41413</v>
      </c>
      <c r="D10" s="111" t="s">
        <v>73</v>
      </c>
      <c r="E10" s="112" t="s">
        <v>80</v>
      </c>
      <c r="F10" s="108" t="s">
        <v>45</v>
      </c>
      <c r="G10" s="86"/>
      <c r="H10" s="113">
        <v>5</v>
      </c>
      <c r="I10" s="25"/>
      <c r="J10" s="18" t="str">
        <f>IF(I10&lt;&gt;"",VLOOKUP(I10,'Team and Driver'!$H$7:$J$36,3,FALSE),"")</f>
        <v/>
      </c>
      <c r="K10" s="18" t="str">
        <f>IF(I10&lt;&gt;"",VLOOKUP(I10,'Team and Driver'!$H$7:$K$36,4,FALSE),"")</f>
        <v/>
      </c>
      <c r="L10" s="21" t="str">
        <f>IF(I10&lt;&gt;"",VLOOKUP(I10,'Team and Driver'!$H$7:$L$36,5,FALSE),"")</f>
        <v/>
      </c>
      <c r="M10" s="114">
        <v>11</v>
      </c>
      <c r="N10" s="89">
        <v>1</v>
      </c>
      <c r="P10" s="94"/>
      <c r="Q10" s="86"/>
      <c r="R10" s="86"/>
      <c r="S10" s="86"/>
      <c r="T10" s="86"/>
      <c r="U10" s="86"/>
    </row>
    <row r="11" spans="2:21" ht="15.95" customHeight="1" thickBot="1" x14ac:dyDescent="0.25">
      <c r="B11" s="104">
        <v>5</v>
      </c>
      <c r="C11" s="105">
        <v>41427</v>
      </c>
      <c r="D11" s="106" t="s">
        <v>22</v>
      </c>
      <c r="E11" s="107" t="s">
        <v>82</v>
      </c>
      <c r="F11" s="108" t="s">
        <v>45</v>
      </c>
      <c r="G11" s="86"/>
      <c r="H11" s="113">
        <v>6</v>
      </c>
      <c r="I11" s="25"/>
      <c r="J11" s="18" t="str">
        <f>IF(I11&lt;&gt;"",VLOOKUP(I11,'Team and Driver'!$H$7:$J$36,3,FALSE),"")</f>
        <v/>
      </c>
      <c r="K11" s="18" t="str">
        <f>IF(I11&lt;&gt;"",VLOOKUP(I11,'Team and Driver'!$H$7:$K$36,4,FALSE),"")</f>
        <v/>
      </c>
      <c r="L11" s="21" t="str">
        <f>IF(I11&lt;&gt;"",VLOOKUP(I11,'Team and Driver'!$H$7:$L$36,5,FALSE),"")</f>
        <v/>
      </c>
      <c r="M11" s="114">
        <v>10</v>
      </c>
      <c r="N11" s="89">
        <v>1</v>
      </c>
      <c r="P11" s="94"/>
      <c r="Q11" s="86"/>
      <c r="R11" s="86"/>
      <c r="S11" s="86"/>
      <c r="T11" s="86"/>
      <c r="U11" s="86"/>
    </row>
    <row r="12" spans="2:21" ht="15.95" customHeight="1" thickBot="1" x14ac:dyDescent="0.25">
      <c r="B12" s="109">
        <v>6</v>
      </c>
      <c r="C12" s="110">
        <v>41441</v>
      </c>
      <c r="D12" s="111" t="s">
        <v>18</v>
      </c>
      <c r="E12" s="112" t="s">
        <v>25</v>
      </c>
      <c r="F12" s="108" t="s">
        <v>45</v>
      </c>
      <c r="G12" s="86"/>
      <c r="H12" s="113">
        <v>7</v>
      </c>
      <c r="I12" s="25"/>
      <c r="J12" s="18" t="str">
        <f>IF(I12&lt;&gt;"",VLOOKUP(I12,'Team and Driver'!$H$7:$J$36,3,FALSE),"")</f>
        <v/>
      </c>
      <c r="K12" s="18" t="str">
        <f>IF(I12&lt;&gt;"",VLOOKUP(I12,'Team and Driver'!$H$7:$K$36,4,FALSE),"")</f>
        <v/>
      </c>
      <c r="L12" s="21" t="str">
        <f>IF(I12&lt;&gt;"",VLOOKUP(I12,'Team and Driver'!$H$7:$L$36,5,FALSE),"")</f>
        <v/>
      </c>
      <c r="M12" s="114">
        <v>9</v>
      </c>
      <c r="N12" s="89">
        <v>1</v>
      </c>
      <c r="P12" s="94" t="s">
        <v>48</v>
      </c>
      <c r="Q12" s="86" t="s">
        <v>47</v>
      </c>
      <c r="R12" s="115"/>
      <c r="S12" s="86"/>
      <c r="T12" s="86"/>
      <c r="U12" s="86"/>
    </row>
    <row r="13" spans="2:21" ht="15.95" customHeight="1" thickBot="1" x14ac:dyDescent="0.25">
      <c r="B13" s="104">
        <v>7</v>
      </c>
      <c r="C13" s="105">
        <v>41454</v>
      </c>
      <c r="D13" s="106" t="s">
        <v>74</v>
      </c>
      <c r="E13" s="107" t="s">
        <v>81</v>
      </c>
      <c r="F13" s="108" t="s">
        <v>45</v>
      </c>
      <c r="G13" s="86"/>
      <c r="H13" s="113">
        <v>8</v>
      </c>
      <c r="I13" s="25"/>
      <c r="J13" s="18" t="str">
        <f>IF(I13&lt;&gt;"",VLOOKUP(I13,'Team and Driver'!$H$7:$J$36,3,FALSE),"")</f>
        <v/>
      </c>
      <c r="K13" s="18" t="str">
        <f>IF(I13&lt;&gt;"",VLOOKUP(I13,'Team and Driver'!$H$7:$K$36,4,FALSE),"")</f>
        <v/>
      </c>
      <c r="L13" s="21" t="str">
        <f>IF(I13&lt;&gt;"",VLOOKUP(I13,'Team and Driver'!$H$7:$L$36,5,FALSE),"")</f>
        <v/>
      </c>
      <c r="M13" s="114">
        <v>8</v>
      </c>
      <c r="N13" s="89">
        <v>1</v>
      </c>
      <c r="P13" s="94" t="s">
        <v>56</v>
      </c>
      <c r="Q13" s="86" t="s">
        <v>47</v>
      </c>
      <c r="R13" s="116"/>
      <c r="S13" s="86"/>
      <c r="T13" s="86"/>
      <c r="U13" s="86"/>
    </row>
    <row r="14" spans="2:21" ht="15.95" customHeight="1" thickBot="1" x14ac:dyDescent="0.25">
      <c r="B14" s="109">
        <v>8</v>
      </c>
      <c r="C14" s="110">
        <v>41469</v>
      </c>
      <c r="D14" s="111" t="s">
        <v>20</v>
      </c>
      <c r="E14" s="112" t="s">
        <v>83</v>
      </c>
      <c r="F14" s="108" t="s">
        <v>45</v>
      </c>
      <c r="G14" s="86"/>
      <c r="H14" s="113">
        <v>9</v>
      </c>
      <c r="I14" s="25"/>
      <c r="J14" s="18" t="str">
        <f>IF(I14&lt;&gt;"",VLOOKUP(I14,'Team and Driver'!$H$7:$J$36,3,FALSE),"")</f>
        <v/>
      </c>
      <c r="K14" s="18" t="str">
        <f>IF(I14&lt;&gt;"",VLOOKUP(I14,'Team and Driver'!$H$7:$K$36,4,FALSE),"")</f>
        <v/>
      </c>
      <c r="L14" s="21" t="str">
        <f>IF(I14&lt;&gt;"",VLOOKUP(I14,'Team and Driver'!$H$7:$L$36,5,FALSE),"")</f>
        <v/>
      </c>
      <c r="M14" s="114">
        <v>7</v>
      </c>
      <c r="N14" s="89">
        <v>1</v>
      </c>
      <c r="P14" s="94" t="s">
        <v>46</v>
      </c>
      <c r="Q14" s="86" t="s">
        <v>47</v>
      </c>
      <c r="R14" s="119"/>
      <c r="S14" s="86"/>
      <c r="T14" s="120"/>
      <c r="U14" s="120"/>
    </row>
    <row r="15" spans="2:21" ht="15.95" customHeight="1" thickBot="1" x14ac:dyDescent="0.25">
      <c r="B15" s="104">
        <v>9</v>
      </c>
      <c r="C15" s="105">
        <v>41476</v>
      </c>
      <c r="D15" s="106" t="s">
        <v>75</v>
      </c>
      <c r="E15" s="107" t="s">
        <v>84</v>
      </c>
      <c r="F15" s="108" t="s">
        <v>45</v>
      </c>
      <c r="G15" s="86"/>
      <c r="H15" s="113">
        <v>10</v>
      </c>
      <c r="I15" s="25"/>
      <c r="J15" s="18" t="str">
        <f>IF(I15&lt;&gt;"",VLOOKUP(I15,'Team and Driver'!$H$7:$J$36,3,FALSE),"")</f>
        <v/>
      </c>
      <c r="K15" s="18" t="str">
        <f>IF(I15&lt;&gt;"",VLOOKUP(I15,'Team and Driver'!$H$7:$K$36,4,FALSE),"")</f>
        <v/>
      </c>
      <c r="L15" s="21" t="str">
        <f>IF(I15&lt;&gt;"",VLOOKUP(I15,'Team and Driver'!$H$7:$L$36,5,FALSE),"")</f>
        <v/>
      </c>
      <c r="M15" s="114">
        <v>6</v>
      </c>
      <c r="N15" s="89">
        <v>1</v>
      </c>
      <c r="P15" s="94" t="s">
        <v>52</v>
      </c>
      <c r="Q15" s="86" t="s">
        <v>47</v>
      </c>
      <c r="R15" s="116"/>
      <c r="S15" s="86"/>
      <c r="T15" s="86"/>
      <c r="U15" s="86"/>
    </row>
    <row r="16" spans="2:21" ht="15.95" customHeight="1" thickBot="1" x14ac:dyDescent="0.25">
      <c r="B16" s="109">
        <v>10</v>
      </c>
      <c r="C16" s="110">
        <v>41504</v>
      </c>
      <c r="D16" s="111" t="s">
        <v>75</v>
      </c>
      <c r="E16" s="112" t="s">
        <v>86</v>
      </c>
      <c r="F16" s="108" t="s">
        <v>45</v>
      </c>
      <c r="G16" s="86"/>
      <c r="H16" s="113">
        <v>11</v>
      </c>
      <c r="I16" s="25"/>
      <c r="J16" s="18" t="str">
        <f>IF(I16&lt;&gt;"",VLOOKUP(I16,'Team and Driver'!$H$7:$J$36,3,FALSE),"")</f>
        <v/>
      </c>
      <c r="K16" s="18" t="str">
        <f>IF(I16&lt;&gt;"",VLOOKUP(I16,'Team and Driver'!$H$7:$K$36,4,FALSE),"")</f>
        <v/>
      </c>
      <c r="L16" s="21" t="str">
        <f>IF(I16&lt;&gt;"",VLOOKUP(I16,'Team and Driver'!$H$7:$L$36,5,FALSE),"")</f>
        <v/>
      </c>
      <c r="M16" s="131">
        <v>5</v>
      </c>
      <c r="P16" s="94" t="s">
        <v>53</v>
      </c>
      <c r="Q16" s="86" t="s">
        <v>47</v>
      </c>
      <c r="R16" s="116"/>
      <c r="S16" s="86"/>
      <c r="T16" s="86"/>
      <c r="U16" s="86"/>
    </row>
    <row r="17" spans="2:21" s="118" customFormat="1" ht="15.95" customHeight="1" thickBot="1" x14ac:dyDescent="0.25">
      <c r="B17" s="104">
        <v>11</v>
      </c>
      <c r="C17" s="105">
        <v>41511</v>
      </c>
      <c r="D17" s="106" t="s">
        <v>76</v>
      </c>
      <c r="E17" s="107" t="s">
        <v>148</v>
      </c>
      <c r="F17" s="108" t="s">
        <v>45</v>
      </c>
      <c r="G17" s="86"/>
      <c r="H17" s="113">
        <v>12</v>
      </c>
      <c r="I17" s="25"/>
      <c r="J17" s="18" t="str">
        <f>IF(I17&lt;&gt;"",VLOOKUP(I17,'Team and Driver'!$H$7:$J$36,3,FALSE),"")</f>
        <v/>
      </c>
      <c r="K17" s="18" t="str">
        <f>IF(I17&lt;&gt;"",VLOOKUP(I17,'Team and Driver'!$H$7:$K$36,4,FALSE),"")</f>
        <v/>
      </c>
      <c r="L17" s="21" t="str">
        <f>IF(I17&lt;&gt;"",VLOOKUP(I17,'Team and Driver'!$H$7:$L$36,5,FALSE),"")</f>
        <v/>
      </c>
      <c r="M17" s="130">
        <v>4</v>
      </c>
      <c r="P17" s="94" t="s">
        <v>49</v>
      </c>
      <c r="Q17" s="86" t="s">
        <v>47</v>
      </c>
      <c r="R17" s="115"/>
      <c r="S17" s="86"/>
      <c r="T17" s="86"/>
      <c r="U17" s="86"/>
    </row>
    <row r="18" spans="2:21" ht="15.95" customHeight="1" thickBot="1" x14ac:dyDescent="0.25">
      <c r="B18" s="109">
        <v>12</v>
      </c>
      <c r="C18" s="110">
        <v>41518</v>
      </c>
      <c r="D18" s="111" t="s">
        <v>128</v>
      </c>
      <c r="E18" s="112" t="s">
        <v>19</v>
      </c>
      <c r="F18" s="108" t="s">
        <v>45</v>
      </c>
      <c r="G18" s="86"/>
      <c r="H18" s="113">
        <v>13</v>
      </c>
      <c r="I18" s="25"/>
      <c r="J18" s="18" t="str">
        <f>IF(I18&lt;&gt;"",VLOOKUP(I18,'Team and Driver'!$H$7:$J$36,3,FALSE),"")</f>
        <v/>
      </c>
      <c r="K18" s="18" t="str">
        <f>IF(I18&lt;&gt;"",VLOOKUP(I18,'Team and Driver'!$H$7:$K$36,4,FALSE),"")</f>
        <v/>
      </c>
      <c r="L18" s="21" t="str">
        <f>IF(I18&lt;&gt;"",VLOOKUP(I18,'Team and Driver'!$H$7:$L$36,5,FALSE),"")</f>
        <v/>
      </c>
      <c r="M18" s="131">
        <v>3</v>
      </c>
      <c r="N18" s="87"/>
      <c r="P18" s="94" t="s">
        <v>50</v>
      </c>
      <c r="Q18" s="86" t="s">
        <v>47</v>
      </c>
      <c r="R18" s="115"/>
      <c r="S18" s="86"/>
      <c r="T18" s="86"/>
      <c r="U18" s="86"/>
    </row>
    <row r="19" spans="2:21" ht="15.95" customHeight="1" thickBot="1" x14ac:dyDescent="0.25">
      <c r="B19" s="104">
        <v>13</v>
      </c>
      <c r="C19" s="105">
        <v>41532</v>
      </c>
      <c r="D19" s="106" t="s">
        <v>77</v>
      </c>
      <c r="E19" s="107" t="s">
        <v>87</v>
      </c>
      <c r="F19" s="108" t="s">
        <v>45</v>
      </c>
      <c r="G19" s="86"/>
      <c r="H19" s="113">
        <v>14</v>
      </c>
      <c r="I19" s="25"/>
      <c r="J19" s="18" t="str">
        <f>IF(I19&lt;&gt;"",VLOOKUP(I19,'Team and Driver'!$H$7:$J$36,3,FALSE),"")</f>
        <v/>
      </c>
      <c r="K19" s="18" t="str">
        <f>IF(I19&lt;&gt;"",VLOOKUP(I19,'Team and Driver'!$H$7:$K$36,4,FALSE),"")</f>
        <v/>
      </c>
      <c r="L19" s="21" t="str">
        <f>IF(I19&lt;&gt;"",VLOOKUP(I19,'Team and Driver'!$H$7:$L$36,5,FALSE),"")</f>
        <v/>
      </c>
      <c r="M19" s="131">
        <v>2</v>
      </c>
      <c r="N19" s="87"/>
      <c r="P19" s="94" t="s">
        <v>55</v>
      </c>
      <c r="Q19" s="86" t="s">
        <v>47</v>
      </c>
      <c r="R19" s="116"/>
      <c r="S19" s="86"/>
      <c r="T19" s="86"/>
      <c r="U19" s="86"/>
    </row>
    <row r="20" spans="2:21" ht="15.95" customHeight="1" thickBot="1" x14ac:dyDescent="0.25">
      <c r="B20" s="109">
        <v>14</v>
      </c>
      <c r="C20" s="110">
        <v>41546</v>
      </c>
      <c r="D20" s="111" t="s">
        <v>18</v>
      </c>
      <c r="E20" s="112" t="s">
        <v>118</v>
      </c>
      <c r="F20" s="108" t="s">
        <v>45</v>
      </c>
      <c r="G20" s="86"/>
      <c r="H20" s="113">
        <v>15</v>
      </c>
      <c r="I20" s="25"/>
      <c r="J20" s="18" t="str">
        <f>IF(I20&lt;&gt;"",VLOOKUP(I20,'Team and Driver'!$H$7:$J$36,3,FALSE),"")</f>
        <v/>
      </c>
      <c r="K20" s="18" t="str">
        <f>IF(I20&lt;&gt;"",VLOOKUP(I20,'Team and Driver'!$H$7:$K$36,4,FALSE),"")</f>
        <v/>
      </c>
      <c r="L20" s="21" t="str">
        <f>IF(I20&lt;&gt;"",VLOOKUP(I20,'Team and Driver'!$H$7:$L$36,5,FALSE),"")</f>
        <v/>
      </c>
      <c r="M20" s="130">
        <v>1</v>
      </c>
      <c r="N20" s="87"/>
      <c r="P20" s="94" t="s">
        <v>54</v>
      </c>
      <c r="Q20" s="86" t="s">
        <v>47</v>
      </c>
      <c r="R20" s="116"/>
      <c r="S20" s="86"/>
      <c r="T20" s="86"/>
      <c r="U20" s="86"/>
    </row>
    <row r="21" spans="2:21" ht="15.95" customHeight="1" x14ac:dyDescent="0.2">
      <c r="B21" s="104">
        <v>15</v>
      </c>
      <c r="C21" s="105">
        <v>41560</v>
      </c>
      <c r="D21" s="106" t="s">
        <v>16</v>
      </c>
      <c r="E21" s="107" t="s">
        <v>17</v>
      </c>
      <c r="F21" s="108" t="s">
        <v>45</v>
      </c>
      <c r="G21" s="86"/>
      <c r="N21" s="87"/>
      <c r="P21" s="94" t="s">
        <v>51</v>
      </c>
      <c r="Q21" s="86" t="s">
        <v>47</v>
      </c>
      <c r="R21" s="115"/>
      <c r="S21" s="86"/>
      <c r="T21" s="86"/>
      <c r="U21" s="86"/>
    </row>
    <row r="22" spans="2:21" ht="15.95" customHeight="1" x14ac:dyDescent="0.2">
      <c r="B22" s="109">
        <v>16</v>
      </c>
      <c r="C22" s="110">
        <v>41567</v>
      </c>
      <c r="D22" s="111" t="s">
        <v>32</v>
      </c>
      <c r="E22" s="112" t="s">
        <v>89</v>
      </c>
      <c r="F22" s="108" t="s">
        <v>45</v>
      </c>
      <c r="G22" s="86"/>
      <c r="H22" s="117" t="s">
        <v>57</v>
      </c>
      <c r="I22" s="117"/>
      <c r="J22" s="20"/>
      <c r="K22" s="20"/>
      <c r="L22" s="20"/>
      <c r="M22" s="117"/>
      <c r="N22" s="87"/>
      <c r="P22" s="90" t="s">
        <v>70</v>
      </c>
      <c r="Q22" s="87" t="s">
        <v>47</v>
      </c>
      <c r="R22" s="87" t="s">
        <v>173</v>
      </c>
    </row>
    <row r="23" spans="2:21" ht="15.95" customHeight="1" thickBot="1" x14ac:dyDescent="0.25">
      <c r="B23" s="104">
        <v>17</v>
      </c>
      <c r="C23" s="105">
        <v>41574</v>
      </c>
      <c r="D23" s="106" t="s">
        <v>23</v>
      </c>
      <c r="E23" s="107" t="s">
        <v>88</v>
      </c>
      <c r="F23" s="108" t="s">
        <v>45</v>
      </c>
      <c r="G23" s="86"/>
      <c r="H23" s="121"/>
      <c r="I23" s="26"/>
      <c r="J23" s="22" t="str">
        <f>IF(I23&lt;&gt;"",VLOOKUP(I23,'Team and Driver'!$H$7:$J$36,3,FALSE),"")</f>
        <v/>
      </c>
      <c r="K23" s="22" t="str">
        <f>IF(I23&lt;&gt;"",VLOOKUP(I23,'Team and Driver'!$H$7:$K$36,4,FALSE),"")</f>
        <v/>
      </c>
      <c r="L23" s="21" t="str">
        <f>IF(I23&lt;&gt;"",VLOOKUP(I23,'Team and Driver'!$H$7:$L$36,5,FALSE),"")</f>
        <v/>
      </c>
      <c r="M23" s="122"/>
      <c r="N23" s="87"/>
      <c r="R23" s="87" t="s">
        <v>172</v>
      </c>
    </row>
    <row r="24" spans="2:21" ht="15.95" customHeight="1" x14ac:dyDescent="0.2">
      <c r="B24" s="109">
        <v>18</v>
      </c>
      <c r="C24" s="110">
        <v>41588</v>
      </c>
      <c r="D24" s="111" t="s">
        <v>18</v>
      </c>
      <c r="E24" s="112" t="s">
        <v>21</v>
      </c>
      <c r="F24" s="108" t="s">
        <v>45</v>
      </c>
      <c r="G24" s="86"/>
      <c r="N24" s="87"/>
      <c r="R24" s="87" t="s">
        <v>71</v>
      </c>
    </row>
    <row r="25" spans="2:21" ht="15.95" customHeight="1" x14ac:dyDescent="0.2">
      <c r="B25" s="136" t="s">
        <v>183</v>
      </c>
      <c r="C25" s="135"/>
      <c r="D25" s="136"/>
      <c r="E25" s="133"/>
      <c r="F25" s="137"/>
      <c r="G25" s="137"/>
      <c r="H25" s="132"/>
      <c r="I25" s="133"/>
      <c r="J25" s="133"/>
      <c r="K25" s="133"/>
      <c r="L25" s="133"/>
      <c r="M25" s="134"/>
      <c r="N25" s="87"/>
      <c r="O25" s="114"/>
      <c r="P25" s="172" t="s">
        <v>67</v>
      </c>
      <c r="Q25" s="172"/>
      <c r="R25" s="172"/>
      <c r="S25" s="172"/>
      <c r="T25" s="172"/>
      <c r="U25" s="172"/>
    </row>
    <row r="26" spans="2:21" ht="7.5" customHeight="1" x14ac:dyDescent="0.2">
      <c r="F26" s="86"/>
      <c r="G26" s="86"/>
      <c r="N26" s="87"/>
    </row>
  </sheetData>
  <mergeCells count="6">
    <mergeCell ref="B2:E2"/>
    <mergeCell ref="B3:D3"/>
    <mergeCell ref="B4:D4"/>
    <mergeCell ref="P25:U25"/>
    <mergeCell ref="I2:L3"/>
    <mergeCell ref="P2:U2"/>
  </mergeCells>
  <conditionalFormatting sqref="H6:H20 M7:M15 J7:K15 J6:M6">
    <cfRule type="expression" dxfId="158" priority="11" stopIfTrue="1">
      <formula>$I6&lt;&gt;""</formula>
    </cfRule>
  </conditionalFormatting>
  <conditionalFormatting sqref="F7:F24">
    <cfRule type="expression" dxfId="157" priority="10">
      <formula>$B7=$H$3</formula>
    </cfRule>
  </conditionalFormatting>
  <conditionalFormatting sqref="J23:K23">
    <cfRule type="expression" dxfId="156" priority="9" stopIfTrue="1">
      <formula>$I23&lt;&gt;""</formula>
    </cfRule>
  </conditionalFormatting>
  <conditionalFormatting sqref="J16:K20">
    <cfRule type="expression" dxfId="155" priority="7" stopIfTrue="1">
      <formula>$I16&lt;&gt;""</formula>
    </cfRule>
  </conditionalFormatting>
  <conditionalFormatting sqref="L7:L20">
    <cfRule type="expression" dxfId="154" priority="6" stopIfTrue="1">
      <formula>$I7&lt;&gt;""</formula>
    </cfRule>
  </conditionalFormatting>
  <conditionalFormatting sqref="L23">
    <cfRule type="expression" dxfId="153" priority="5" stopIfTrue="1">
      <formula>$I23&lt;&gt;""</formula>
    </cfRule>
  </conditionalFormatting>
  <conditionalFormatting sqref="B7:E24">
    <cfRule type="expression" dxfId="152" priority="4">
      <formula>$B7=$H$3</formula>
    </cfRule>
  </conditionalFormatting>
  <conditionalFormatting sqref="I6:I15">
    <cfRule type="expression" dxfId="151" priority="3" stopIfTrue="1">
      <formula>$I6&lt;&gt;""</formula>
    </cfRule>
  </conditionalFormatting>
  <conditionalFormatting sqref="I16:I20">
    <cfRule type="expression" dxfId="150" priority="2" stopIfTrue="1">
      <formula>$I16&lt;&gt;""</formula>
    </cfRule>
  </conditionalFormatting>
  <conditionalFormatting sqref="I23">
    <cfRule type="expression" dxfId="149" priority="1" stopIfTrue="1">
      <formula>$I23&lt;&gt;""</formula>
    </cfRule>
  </conditionalFormatting>
  <dataValidations count="16">
    <dataValidation type="list" allowBlank="1" showInputMessage="1" showErrorMessage="1" promptTitle="Ninth Place" prompt="Select the rider_x000a_" sqref="I14">
      <formula1>Driver</formula1>
    </dataValidation>
    <dataValidation type="list" allowBlank="1" showInputMessage="1" showErrorMessage="1" promptTitle="Tenth Place" prompt="Select the rider_x000a_" sqref="I15">
      <formula1>Driver</formula1>
    </dataValidation>
    <dataValidation type="list" allowBlank="1" showInputMessage="1" showErrorMessage="1" promptTitle="Champion" prompt="Select the rider_x000a_" sqref="I6">
      <formula1>Driver</formula1>
    </dataValidation>
    <dataValidation type="list" allowBlank="1" showInputMessage="1" showErrorMessage="1" promptTitle="Runner Up" prompt="Select the rider_x000a_" sqref="I7">
      <formula1>Driver</formula1>
    </dataValidation>
    <dataValidation type="list" allowBlank="1" showInputMessage="1" showErrorMessage="1" promptTitle="Third Place" prompt="Select the rider_x000a_" sqref="I8">
      <formula1>Driver</formula1>
    </dataValidation>
    <dataValidation type="list" allowBlank="1" showInputMessage="1" showErrorMessage="1" promptTitle="Fourth Place" prompt="Select the rider_x000a_" sqref="I9">
      <formula1>Driver</formula1>
    </dataValidation>
    <dataValidation type="list" allowBlank="1" showInputMessage="1" showErrorMessage="1" promptTitle="Fifth Place" prompt="Select the rider_x000a_" sqref="I10">
      <formula1>Driver</formula1>
    </dataValidation>
    <dataValidation type="list" allowBlank="1" showInputMessage="1" showErrorMessage="1" promptTitle="Sixth Place" prompt="Select the rider_x000a_" sqref="I11">
      <formula1>Driver</formula1>
    </dataValidation>
    <dataValidation type="list" allowBlank="1" showInputMessage="1" showErrorMessage="1" promptTitle="Seventh Place" prompt="Select the rider_x000a_" sqref="I12">
      <formula1>Driver</formula1>
    </dataValidation>
    <dataValidation type="list" allowBlank="1" showInputMessage="1" showErrorMessage="1" promptTitle="Eight Place" prompt="Select the rider_x000a_" sqref="I13">
      <formula1>Driver</formula1>
    </dataValidation>
    <dataValidation type="list" allowBlank="1" showInputMessage="1" showErrorMessage="1" promptTitle="Eleventh Place" prompt="Select the rider_x000a_" sqref="I16">
      <formula1>Driver</formula1>
    </dataValidation>
    <dataValidation type="list" allowBlank="1" showInputMessage="1" showErrorMessage="1" promptTitle="Twelveth Place" prompt="Select the rider_x000a_" sqref="I17">
      <formula1>Driver</formula1>
    </dataValidation>
    <dataValidation type="list" allowBlank="1" showInputMessage="1" showErrorMessage="1" promptTitle="Thirteenth Place" prompt="Select the rider_x000a_" sqref="I18">
      <formula1>Driver</formula1>
    </dataValidation>
    <dataValidation type="list" allowBlank="1" showInputMessage="1" showErrorMessage="1" promptTitle="Forteenth Place" prompt="Select the rider_x000a_" sqref="I19">
      <formula1>Driver</formula1>
    </dataValidation>
    <dataValidation type="list" allowBlank="1" showInputMessage="1" showErrorMessage="1" promptTitle="Fifteenth Place" prompt="Select the rider_x000a_" sqref="I20">
      <formula1>Driver</formula1>
    </dataValidation>
    <dataValidation type="list" allowBlank="1" showInputMessage="1" showErrorMessage="1" promptTitle="Pole Position Rider" prompt="Select the rider_x000a_" sqref="I23">
      <formula1>Driver</formula1>
    </dataValidation>
  </dataValidations>
  <hyperlinks>
    <hyperlink ref="E3" r:id="rId1"/>
    <hyperlink ref="E4" location="'Team and Driver'!A1" display="Team Setup"/>
    <hyperlink ref="B2:E2" location="Dashboard!A1" display="Dashboard"/>
    <hyperlink ref="B3:D3" location="'Drivers Standing'!A1" display="Driver's Championship"/>
    <hyperlink ref="B4:D4" location="'Team Standing'!A1" display="Team's Championship"/>
    <hyperlink ref="P25:U25" r:id="rId2" display="Visit exceltemplate.net for more templates and updates"/>
    <hyperlink ref="D8" location="'Race Result (2)'!H2:L3" display="Malaysia"/>
    <hyperlink ref="D9" location="'Race Result (3)'!H2:L3" display="China"/>
    <hyperlink ref="D10" location="'Race Result (4)'!H2:L3" display="Turkey"/>
    <hyperlink ref="D11" location="'Race Result (5)'!H2:L3" display="Spain"/>
    <hyperlink ref="D12" location="'Race Result (6)'!H2:L3" display="Monaco"/>
    <hyperlink ref="D13" location="'Race Result (7)'!H2:L3" display="Canada"/>
    <hyperlink ref="D15" location="'Race Result (9)'!H2:L3" display="Great-Britain"/>
    <hyperlink ref="D16" location="'Race Result (10)'!H2:L3" display="Germany"/>
    <hyperlink ref="D17" location="'Race Result (11)'!H2:L3" display="Hungary"/>
    <hyperlink ref="D18" location="'Race Result (12)'!H2:L3" display="Belgium"/>
    <hyperlink ref="D19" location="'Race Result (13)'!H2:L3" display="Italy"/>
    <hyperlink ref="D20" location="'Race Result (14)'!H2:L3" display="Singapore"/>
    <hyperlink ref="D21" location="'Race Result (15)'!H2:L3" display="Japan"/>
    <hyperlink ref="D22" location="'Race Result (16)'!H2:L3" display="South Korea"/>
    <hyperlink ref="D23" location="'Race Result (17)'!H2:L3" display="India"/>
    <hyperlink ref="D24" location="'Race Result (18)'!H2:L3" display="UAE"/>
    <hyperlink ref="D14" location="'Race Result (8)'!H2:L3" display="Spain"/>
    <hyperlink ref="D7" location="'Race Result'!A1" display="Australia"/>
  </hyperlinks>
  <printOptions horizontalCentered="1"/>
  <pageMargins left="0.38" right="0.36" top="0.83" bottom="0.97" header="0.37" footer="0.57999999999999996"/>
  <pageSetup paperSize="9" scale="73" orientation="landscape" horizontalDpi="300" verticalDpi="300" r:id="rId3"/>
  <headerFooter alignWithMargins="0">
    <oddHeader>&amp;C&amp;"Arial,Bold"&amp;12RACE BY RACE POSITION</oddHeader>
    <oddFooter>Page &amp;P of &amp;N</oddFooter>
  </headerFooter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24</vt:i4>
      </vt:variant>
      <vt:variant>
        <vt:lpstr>Named Ranges</vt:lpstr>
      </vt:variant>
      <vt:variant>
        <vt:i4>22</vt:i4>
      </vt:variant>
    </vt:vector>
  </HeadingPairs>
  <TitlesOfParts>
    <vt:vector size="46" baseType="lpstr">
      <vt:lpstr>Dashboard</vt:lpstr>
      <vt:lpstr>Team Standing</vt:lpstr>
      <vt:lpstr>Drivers Standing</vt:lpstr>
      <vt:lpstr>Team and Driver</vt:lpstr>
      <vt:lpstr>Dummy Table Standings</vt:lpstr>
      <vt:lpstr>Dummy Dashboard</vt:lpstr>
      <vt:lpstr>Race Result</vt:lpstr>
      <vt:lpstr>Race Result (2)</vt:lpstr>
      <vt:lpstr>Race Result (3)</vt:lpstr>
      <vt:lpstr>Race Result (4)</vt:lpstr>
      <vt:lpstr>Race Result (5)</vt:lpstr>
      <vt:lpstr>Race Result (6)</vt:lpstr>
      <vt:lpstr>Race Result (7)</vt:lpstr>
      <vt:lpstr>Race Result (8)</vt:lpstr>
      <vt:lpstr>Race Result (9)</vt:lpstr>
      <vt:lpstr>Race Result (10)</vt:lpstr>
      <vt:lpstr>Race Result (11)</vt:lpstr>
      <vt:lpstr>Race Result (12)</vt:lpstr>
      <vt:lpstr>Race Result (13)</vt:lpstr>
      <vt:lpstr>Race Result (14)</vt:lpstr>
      <vt:lpstr>Race Result (15)</vt:lpstr>
      <vt:lpstr>Race Result (16)</vt:lpstr>
      <vt:lpstr>Race Result (17)</vt:lpstr>
      <vt:lpstr>Race Result (18)</vt:lpstr>
      <vt:lpstr>Dashboard!Print_Area</vt:lpstr>
      <vt:lpstr>'Drivers Standing'!Print_Area</vt:lpstr>
      <vt:lpstr>'Race Result'!Print_Area</vt:lpstr>
      <vt:lpstr>'Race Result (10)'!Print_Area</vt:lpstr>
      <vt:lpstr>'Race Result (11)'!Print_Area</vt:lpstr>
      <vt:lpstr>'Race Result (12)'!Print_Area</vt:lpstr>
      <vt:lpstr>'Race Result (13)'!Print_Area</vt:lpstr>
      <vt:lpstr>'Race Result (14)'!Print_Area</vt:lpstr>
      <vt:lpstr>'Race Result (15)'!Print_Area</vt:lpstr>
      <vt:lpstr>'Race Result (16)'!Print_Area</vt:lpstr>
      <vt:lpstr>'Race Result (17)'!Print_Area</vt:lpstr>
      <vt:lpstr>'Race Result (18)'!Print_Area</vt:lpstr>
      <vt:lpstr>'Race Result (2)'!Print_Area</vt:lpstr>
      <vt:lpstr>'Race Result (3)'!Print_Area</vt:lpstr>
      <vt:lpstr>'Race Result (4)'!Print_Area</vt:lpstr>
      <vt:lpstr>'Race Result (5)'!Print_Area</vt:lpstr>
      <vt:lpstr>'Race Result (6)'!Print_Area</vt:lpstr>
      <vt:lpstr>'Race Result (7)'!Print_Area</vt:lpstr>
      <vt:lpstr>'Race Result (8)'!Print_Area</vt:lpstr>
      <vt:lpstr>'Race Result (9)'!Print_Area</vt:lpstr>
      <vt:lpstr>'Team and Driver'!Print_Area</vt:lpstr>
      <vt:lpstr>'Team Standing'!Print_Area</vt:lpstr>
    </vt:vector>
  </TitlesOfParts>
  <Company>Exceltemplate.net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MotoGP 2013 Schedule and Scoresheet</dc:title>
  <dc:creator>R. Musadya</dc:creator>
  <cp:lastModifiedBy>User</cp:lastModifiedBy>
  <cp:lastPrinted>2013-04-02T14:48:57Z</cp:lastPrinted>
  <dcterms:created xsi:type="dcterms:W3CDTF">2008-05-11T16:41:20Z</dcterms:created>
  <dcterms:modified xsi:type="dcterms:W3CDTF">2013-05-09T17:02:08Z</dcterms:modified>
</cp:coreProperties>
</file>